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05" activeTab="0"/>
  </bookViews>
  <sheets>
    <sheet name="Лист1" sheetId="1" r:id="rId1"/>
  </sheets>
  <definedNames>
    <definedName name="_GoBack" localSheetId="0">'Лист1'!$A$349</definedName>
    <definedName name="_xlnm.Print_Area" localSheetId="0">'Лист1'!$A$1:$K$348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305" authorId="0">
      <text>
        <r>
          <rPr>
            <sz val="10"/>
            <rFont val="Tahoma"/>
            <family val="2"/>
          </rPr>
          <t>270-управление;
330- учреждения</t>
        </r>
      </text>
    </comment>
    <comment ref="F299" authorId="0">
      <text>
        <r>
          <rPr>
            <sz val="10"/>
            <rFont val="Tahoma"/>
            <family val="2"/>
          </rPr>
          <t>270-управление;
330- учреждения</t>
        </r>
      </text>
    </comment>
  </commentList>
</comments>
</file>

<file path=xl/sharedStrings.xml><?xml version="1.0" encoding="utf-8"?>
<sst xmlns="http://schemas.openxmlformats.org/spreadsheetml/2006/main" count="408" uniqueCount="77">
  <si>
    <t xml:space="preserve">   Статус    </t>
  </si>
  <si>
    <t>Наименование муниципальной программы, подпрограммы муниципальной программы, основного мероприятия подпрограммы</t>
  </si>
  <si>
    <t xml:space="preserve">Источник  финансирования </t>
  </si>
  <si>
    <t xml:space="preserve">Оценка расходов, годы      </t>
  </si>
  <si>
    <t>Муниципальная программа муниципального образования муниципальный район «Троицко-Печорский» «Развитие образования»</t>
  </si>
  <si>
    <t>бюджет МР «Троицко-Печорский» &lt;1&gt;</t>
  </si>
  <si>
    <t xml:space="preserve">средства от приносящей доход деятельности   </t>
  </si>
  <si>
    <t xml:space="preserve">Подпрограмма 1 .     </t>
  </si>
  <si>
    <t xml:space="preserve">Подпрограмма 2 .         </t>
  </si>
  <si>
    <t>«Обеспечение реализации муниципальной программы»</t>
  </si>
  <si>
    <t>&lt;1&gt; Расходы только за счет средств бюджета МР «Троицко-Печорский, т.е. без учета средств, выделенных из федерального бюджета и республиканского бюджета Республики Коми.</t>
  </si>
  <si>
    <t>&lt;2&gt; Юридические лица - исполнители мероприятий муниципальной программы (подпрограммы).</t>
  </si>
  <si>
    <t xml:space="preserve">Муниципальная программа </t>
  </si>
  <si>
    <t xml:space="preserve">Всего:  в том числе:          </t>
  </si>
  <si>
    <t xml:space="preserve">федеральный бюджет    </t>
  </si>
  <si>
    <t xml:space="preserve">республиканский бюджет Республики Коми      </t>
  </si>
  <si>
    <t xml:space="preserve">юридические лица &lt;2&gt;   </t>
  </si>
  <si>
    <t xml:space="preserve">1.3.Строительство дошкольной образовательной организации                      </t>
  </si>
  <si>
    <t xml:space="preserve"> 1.4. Исполнение постановления «О реализации мер по привлечению специалистов для работы в муниципальных учреждениях, финансируемых  из бюджета муниципального района «Троицко – Печорский»                  </t>
  </si>
  <si>
    <t>«Дополнительное образования»</t>
  </si>
  <si>
    <t xml:space="preserve">Подпрограмма 4.   </t>
  </si>
  <si>
    <t>«Развитие системы дошкольного и общего образования»</t>
  </si>
  <si>
    <t xml:space="preserve"> «Оздоровление, отдых детей и трудоустройство подростков»</t>
  </si>
  <si>
    <t xml:space="preserve">ЗАДАЧА1.1. Обеспечение  доступности  дошкольного и общего образования                                                                </t>
  </si>
  <si>
    <t xml:space="preserve">ЗАДАЧА 1.2.Обеспечение  качества дошкольного и общего образования  </t>
  </si>
  <si>
    <t xml:space="preserve"> Основное мероприятие 1.2.1. Организация досуговой деятельностий с обучающимися и воспитанниками.</t>
  </si>
  <si>
    <t>Задача 2.1.      Обеспечение доступности дополнительного образования</t>
  </si>
  <si>
    <t>Основное мероприятие 2.1.1. Оказание муниципальных услуг организациями дополнительного образования</t>
  </si>
  <si>
    <t xml:space="preserve">Основное мероприятие 2.2.1. Укрепление материально-технической базы и создание безопасных условий в муниципальных образовательных организациях </t>
  </si>
  <si>
    <t xml:space="preserve">Подпрограмма 3.         </t>
  </si>
  <si>
    <t>ЗАДАЧА 3.1. Оздоровление, отдых детей и трудоустройство подростков</t>
  </si>
  <si>
    <t xml:space="preserve">Основное мероприятие 3.1.1 Организация трудоустройства обучающихся </t>
  </si>
  <si>
    <t>ЗАДАЧА 4.1.Обеспечение деятельности подведомственных организаций</t>
  </si>
  <si>
    <t xml:space="preserve"> Основное мероприятие                                                                  4.1.1. Обеспечение деятельности подведомственных учреждений</t>
  </si>
  <si>
    <t>Основное мероприятие 2.1.4. Обеспечение роста уровня оплаты труда педагогических работников муниципальных организаций дополнительного образования</t>
  </si>
  <si>
    <t>Основное мероприятие 1.3.2. Предоставление мер социальной поддержки гражданам, заключившим договор о целевом обучении</t>
  </si>
  <si>
    <t xml:space="preserve">Основное мероприятие 1.3.1. Развитие професионального мастерства педогогов  образовательных организаций </t>
  </si>
  <si>
    <t xml:space="preserve">ЗАДАЧА 1.3. Развитие кадровых ресурсов                                                                           </t>
  </si>
  <si>
    <t>Ресурсное обеспечение и прогнозная (справочная) оценка расходов федерального бюджета, республиканского бюджета Республики Коми, бюджета МР «Троицко-Печорский»  и юридических лиц на реализацию целей муниципальной программы</t>
  </si>
  <si>
    <t>1.2.2.2. Социальная поддержка отдельных категорий обучающихся образовательных организаций</t>
  </si>
  <si>
    <t>1.2.2.1. Предоставление льготы по родительской плате, взимаемой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</t>
  </si>
  <si>
    <t xml:space="preserve">1.1.1.1.Оказание муниципальных услуг организациями  дошкольного образования                      </t>
  </si>
  <si>
    <t>1.1.1.2.Реализация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</si>
  <si>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1.1.2.1. Оказание муниципальных услуг общеобразовательными организациями</t>
  </si>
  <si>
    <t>1.1.2.2.Реализация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</si>
  <si>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2.1.1.1.Оказание муниципальных услуг организациями дополнительного образования</t>
  </si>
  <si>
    <t xml:space="preserve"> Основное мероприятие 1.2.8.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</si>
  <si>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Основное мероприятие 1.2.6.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</si>
  <si>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Основное мероприятие 1.2.5. Строительство объектов социальной сферы в сельской местности</t>
  </si>
  <si>
    <t xml:space="preserve">Основное мероприятие 1.2.2. Социальная поддержка отдельных категорий обучающихся (воспитанников) образовательных организаций          </t>
  </si>
  <si>
    <t>Основное мероприятие 1.1.3. 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</si>
  <si>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Основоное мероприятие 1.1.2. Оказание муниципальных услуг общеобразовательными организациями</t>
  </si>
  <si>
    <t xml:space="preserve">Основное мероприятие 1.1.1. Оказание муниципальных услуг организациями  дошкольного образования                      </t>
  </si>
  <si>
    <t>2021</t>
  </si>
  <si>
    <t>Основное мероприятие                                                     4.1.2. 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</si>
  <si>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Основное мероприятие 2.2.2.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</si>
  <si>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Основное мероприятие 1.2.7.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</si>
  <si>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1.1.1.3..Оплата муниципальными учреждениями расходов по коммунальным  услугам</t>
  </si>
  <si>
    <t>1.1.2.3..Оплата муниципальными учреждениями расходов по коммунальным  услугам</t>
  </si>
  <si>
    <t>2.1.1.2.Мероприятия, связанные с повышением оплаты труда отдельных категорий работников в сфере образования</t>
  </si>
  <si>
    <t>Основное мероприятие 1.2.4. Укрепление материально-технической базы и создание безопасных условий в организациях в сфере образования</t>
  </si>
  <si>
    <t xml:space="preserve"> 1.2.4.1.Укрепление материально-технической базы и создание безопасных условий в организациях в сфере образования</t>
  </si>
  <si>
    <t>Основное мероприятие 3.1.3.  Осуществление процесса оздоровления отдыха детей</t>
  </si>
  <si>
    <t>Основное мероприятие 3.1.2. Мероприятия по проведению оздоровительной компании детей</t>
  </si>
  <si>
    <t xml:space="preserve">«Таблица 6» </t>
  </si>
  <si>
    <t>Основное мероприятие 1.1.4. Реализация мер по привлечению специалистов для работы в учреждениях, финансируемых из бюджета муниципального района «Троицко – Печорский»</t>
  </si>
  <si>
    <t>Основное мероприятие 1.1.5. Организации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</t>
  </si>
  <si>
    <t>Основное мероприятие 1.2.3. Поддержка одаренных и талантливых детей и молодёжи на территории муниципального района «Троицко – Печорский».</t>
  </si>
  <si>
    <t>Основное мероприятие 3.1.4.Обеспечение  оздоровителения и отдыха детей на территорий муниципального района «Троицко-Печорский»</t>
  </si>
  <si>
    <t xml:space="preserve"> 1.2.4.2.Реализация народных проектов в сфере образования, прошедших отбор в рамках проекта «Народный бюджет»</t>
  </si>
  <si>
    <t>Основное мероприятие 1.2.9. Реализация народных проектов в сфере образования, прошедших отбор в рамках проекта «Народный бюджет»</t>
  </si>
  <si>
    <t xml:space="preserve">Задача 2.2.  Повышение качества дополнительного  образования </t>
  </si>
  <si>
    <t>2022</t>
  </si>
  <si>
    <t>Основное мероприятие                                                     4.1.3.  Оплата муниципальными учреждениями расходов по коммунальным услугам</t>
  </si>
  <si>
    <t xml:space="preserve">ЗАДАЧА 1.4. Региональный проект "Современная школа"                                                            </t>
  </si>
  <si>
    <t>Основное мероприятие 1.4.1. Создание условий для формирования у обучающихся современных технологических и гуманитарных навыков</t>
  </si>
  <si>
    <t>Приложение 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</si>
</sst>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ahoma"/>
      <family val="2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2"/>
      <name val="Times New Roman"/>
      <family val="1"/>
    </font>
    <font>
      <b/>
      <i/>
      <u val="single"/>
      <sz val="14"/>
      <color indexed="12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0"/>
      <name val="Times New Roman"/>
      <family val="1"/>
    </font>
    <font>
      <b/>
      <i/>
      <sz val="14"/>
      <color theme="1"/>
      <name val="Times New Roman"/>
      <family val="1"/>
    </font>
    <font>
      <b/>
      <i/>
      <u val="single"/>
      <sz val="14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4" fontId="47" fillId="33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47" fillId="33" borderId="10" xfId="0" applyNumberFormat="1" applyFont="1" applyFill="1" applyBorder="1" applyAlignment="1">
      <alignment/>
    </xf>
    <xf numFmtId="4" fontId="48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47" fillId="33" borderId="0" xfId="0" applyNumberFormat="1" applyFont="1" applyFill="1" applyAlignment="1">
      <alignment wrapText="1"/>
    </xf>
    <xf numFmtId="4" fontId="47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 horizontal="center" vertical="top" wrapText="1"/>
    </xf>
    <xf numFmtId="4" fontId="47" fillId="33" borderId="11" xfId="0" applyNumberFormat="1" applyFont="1" applyFill="1" applyBorder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4" fontId="49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2" fontId="49" fillId="33" borderId="0" xfId="0" applyNumberFormat="1" applyFont="1" applyFill="1" applyAlignment="1">
      <alignment/>
    </xf>
    <xf numFmtId="0" fontId="50" fillId="33" borderId="11" xfId="42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>
      <alignment horizontal="left" vertical="top" wrapText="1"/>
    </xf>
    <xf numFmtId="0" fontId="51" fillId="33" borderId="0" xfId="0" applyFont="1" applyFill="1" applyAlignment="1">
      <alignment/>
    </xf>
    <xf numFmtId="0" fontId="6" fillId="33" borderId="13" xfId="0" applyFont="1" applyFill="1" applyBorder="1" applyAlignment="1">
      <alignment vertical="top" wrapText="1"/>
    </xf>
    <xf numFmtId="0" fontId="52" fillId="33" borderId="11" xfId="42" applyFont="1" applyFill="1" applyBorder="1" applyAlignment="1" applyProtection="1">
      <alignment vertical="top" wrapText="1"/>
      <protection/>
    </xf>
    <xf numFmtId="4" fontId="2" fillId="33" borderId="13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vertical="top" wrapText="1"/>
    </xf>
    <xf numFmtId="0" fontId="53" fillId="33" borderId="11" xfId="42" applyFont="1" applyFill="1" applyBorder="1" applyAlignment="1" applyProtection="1">
      <alignment vertical="top" wrapText="1"/>
      <protection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53" fillId="33" borderId="11" xfId="42" applyFont="1" applyFill="1" applyBorder="1" applyAlignment="1" applyProtection="1">
      <alignment horizontal="left" vertical="top" wrapText="1"/>
      <protection/>
    </xf>
    <xf numFmtId="4" fontId="5" fillId="33" borderId="11" xfId="0" applyNumberFormat="1" applyFont="1" applyFill="1" applyBorder="1" applyAlignment="1">
      <alignment vertical="top" wrapText="1"/>
    </xf>
    <xf numFmtId="4" fontId="51" fillId="33" borderId="0" xfId="0" applyNumberFormat="1" applyFont="1" applyFill="1" applyAlignment="1">
      <alignment/>
    </xf>
    <xf numFmtId="0" fontId="52" fillId="33" borderId="11" xfId="42" applyFont="1" applyFill="1" applyBorder="1" applyAlignment="1" applyProtection="1">
      <alignment horizontal="left" vertical="top" wrapText="1"/>
      <protection/>
    </xf>
    <xf numFmtId="0" fontId="50" fillId="33" borderId="11" xfId="42" applyFont="1" applyFill="1" applyBorder="1" applyAlignment="1" applyProtection="1">
      <alignment horizontal="left" vertical="top" wrapText="1"/>
      <protection/>
    </xf>
    <xf numFmtId="0" fontId="47" fillId="33" borderId="0" xfId="0" applyFont="1" applyFill="1" applyBorder="1" applyAlignment="1">
      <alignment wrapText="1"/>
    </xf>
    <xf numFmtId="0" fontId="47" fillId="33" borderId="0" xfId="0" applyFont="1" applyFill="1" applyAlignment="1">
      <alignment horizontal="left" wrapText="1"/>
    </xf>
    <xf numFmtId="0" fontId="47" fillId="33" borderId="0" xfId="0" applyFont="1" applyFill="1" applyAlignment="1">
      <alignment wrapText="1"/>
    </xf>
    <xf numFmtId="4" fontId="47" fillId="33" borderId="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47" fillId="33" borderId="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4" fontId="47" fillId="33" borderId="0" xfId="0" applyNumberFormat="1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16" fontId="47" fillId="33" borderId="17" xfId="0" applyNumberFormat="1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horizontal="left" vertical="top" wrapText="1"/>
    </xf>
    <xf numFmtId="0" fontId="47" fillId="33" borderId="0" xfId="0" applyFont="1" applyFill="1" applyAlignment="1">
      <alignment horizontal="left" vertical="top" wrapText="1"/>
    </xf>
    <xf numFmtId="0" fontId="47" fillId="33" borderId="2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wrapText="1"/>
    </xf>
    <xf numFmtId="0" fontId="6" fillId="33" borderId="15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7" Type="http://schemas.openxmlformats.org/officeDocument/2006/relationships/comments" Target="../comments1.xml" /><Relationship Id="rId58" Type="http://schemas.openxmlformats.org/officeDocument/2006/relationships/vmlDrawing" Target="../drawings/vmlDrawing1.vm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7"/>
  <sheetViews>
    <sheetView tabSelected="1" zoomScale="80" zoomScaleNormal="80" zoomScaleSheetLayoutView="20" zoomScalePageLayoutView="0" workbookViewId="0" topLeftCell="C1">
      <selection activeCell="F245" sqref="F245"/>
    </sheetView>
  </sheetViews>
  <sheetFormatPr defaultColWidth="9.140625" defaultRowHeight="15" outlineLevelRow="2" outlineLevelCol="1"/>
  <cols>
    <col min="1" max="1" width="39.28125" style="18" customWidth="1"/>
    <col min="2" max="2" width="29.57421875" style="19" customWidth="1"/>
    <col min="3" max="3" width="35.00390625" style="19" customWidth="1"/>
    <col min="4" max="4" width="20.28125" style="15" customWidth="1" outlineLevel="1"/>
    <col min="5" max="5" width="20.421875" style="15" customWidth="1" outlineLevel="1"/>
    <col min="6" max="6" width="21.57421875" style="15" customWidth="1" outlineLevel="1"/>
    <col min="7" max="7" width="19.8515625" style="15" customWidth="1" outlineLevel="1"/>
    <col min="8" max="8" width="21.28125" style="17" customWidth="1"/>
    <col min="9" max="9" width="20.7109375" style="17" customWidth="1"/>
    <col min="10" max="11" width="20.421875" style="19" customWidth="1"/>
    <col min="12" max="12" width="20.28125" style="19" bestFit="1" customWidth="1"/>
    <col min="13" max="16384" width="9.140625" style="19" customWidth="1"/>
  </cols>
  <sheetData>
    <row r="1" spans="4:11" ht="21.75" customHeight="1">
      <c r="D1" s="19"/>
      <c r="E1" s="19"/>
      <c r="G1" s="45"/>
      <c r="H1" s="45"/>
      <c r="I1" s="45"/>
      <c r="J1" s="65" t="s">
        <v>76</v>
      </c>
      <c r="K1" s="65"/>
    </row>
    <row r="2" spans="1:11" ht="21.75" customHeight="1">
      <c r="A2" s="20"/>
      <c r="B2" s="21"/>
      <c r="C2" s="21"/>
      <c r="D2" s="13"/>
      <c r="E2" s="13"/>
      <c r="F2" s="13"/>
      <c r="G2" s="1"/>
      <c r="H2" s="1"/>
      <c r="I2" s="61"/>
      <c r="J2" s="61"/>
      <c r="K2" s="61" t="s">
        <v>64</v>
      </c>
    </row>
    <row r="3" spans="1:11" ht="63.75" customHeight="1">
      <c r="A3" s="117" t="s">
        <v>38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33.75" customHeight="1">
      <c r="A4" s="72" t="s">
        <v>0</v>
      </c>
      <c r="B4" s="73" t="s">
        <v>1</v>
      </c>
      <c r="C4" s="73" t="s">
        <v>2</v>
      </c>
      <c r="D4" s="64" t="s">
        <v>3</v>
      </c>
      <c r="E4" s="64"/>
      <c r="F4" s="64"/>
      <c r="G4" s="64"/>
      <c r="H4" s="64"/>
      <c r="I4" s="64"/>
      <c r="J4" s="64"/>
      <c r="K4" s="64"/>
    </row>
    <row r="5" spans="1:11" ht="15.75" customHeight="1">
      <c r="A5" s="72"/>
      <c r="B5" s="73"/>
      <c r="C5" s="73"/>
      <c r="D5" s="63">
        <v>2015</v>
      </c>
      <c r="E5" s="63">
        <v>2016</v>
      </c>
      <c r="F5" s="63">
        <v>2017</v>
      </c>
      <c r="G5" s="115">
        <v>2018</v>
      </c>
      <c r="H5" s="63">
        <v>2019</v>
      </c>
      <c r="I5" s="63">
        <v>2020</v>
      </c>
      <c r="J5" s="63" t="s">
        <v>53</v>
      </c>
      <c r="K5" s="63" t="s">
        <v>72</v>
      </c>
    </row>
    <row r="6" spans="1:11" ht="111" customHeight="1">
      <c r="A6" s="72"/>
      <c r="B6" s="73"/>
      <c r="C6" s="73"/>
      <c r="D6" s="63"/>
      <c r="E6" s="63"/>
      <c r="F6" s="63"/>
      <c r="G6" s="115"/>
      <c r="H6" s="63"/>
      <c r="I6" s="63"/>
      <c r="J6" s="63"/>
      <c r="K6" s="63"/>
    </row>
    <row r="7" spans="1:11" ht="18.75">
      <c r="A7" s="46">
        <v>1</v>
      </c>
      <c r="B7" s="22">
        <v>2</v>
      </c>
      <c r="C7" s="22">
        <v>3</v>
      </c>
      <c r="D7" s="2">
        <v>4</v>
      </c>
      <c r="E7" s="2">
        <v>5</v>
      </c>
      <c r="F7" s="2">
        <v>6</v>
      </c>
      <c r="G7" s="2">
        <v>7</v>
      </c>
      <c r="H7" s="16">
        <v>8</v>
      </c>
      <c r="I7" s="16">
        <v>9</v>
      </c>
      <c r="J7" s="16">
        <v>10</v>
      </c>
      <c r="K7" s="16">
        <v>11</v>
      </c>
    </row>
    <row r="8" spans="1:12" s="25" customFormat="1" ht="36" customHeight="1">
      <c r="A8" s="106" t="s">
        <v>12</v>
      </c>
      <c r="B8" s="92" t="s">
        <v>4</v>
      </c>
      <c r="C8" s="23" t="s">
        <v>13</v>
      </c>
      <c r="D8" s="5">
        <f aca="true" t="shared" si="0" ref="D8:K13">D14+D218+D278+D314</f>
        <v>283465632.42</v>
      </c>
      <c r="E8" s="5">
        <f t="shared" si="0"/>
        <v>277818881.99</v>
      </c>
      <c r="F8" s="5">
        <f t="shared" si="0"/>
        <v>282409006.61</v>
      </c>
      <c r="G8" s="3">
        <f t="shared" si="0"/>
        <v>335608001.42999995</v>
      </c>
      <c r="H8" s="5">
        <f t="shared" si="0"/>
        <v>368819425.92999995</v>
      </c>
      <c r="I8" s="5">
        <f t="shared" si="0"/>
        <v>367940667.95</v>
      </c>
      <c r="J8" s="5">
        <f t="shared" si="0"/>
        <v>346209982.58</v>
      </c>
      <c r="K8" s="5">
        <f t="shared" si="0"/>
        <v>357069980.52000004</v>
      </c>
      <c r="L8" s="24"/>
    </row>
    <row r="9" spans="1:12" s="25" customFormat="1" ht="36" customHeight="1">
      <c r="A9" s="107"/>
      <c r="B9" s="92"/>
      <c r="C9" s="23" t="s">
        <v>14</v>
      </c>
      <c r="D9" s="5">
        <f t="shared" si="0"/>
        <v>2500000</v>
      </c>
      <c r="E9" s="5">
        <f t="shared" si="0"/>
        <v>0</v>
      </c>
      <c r="F9" s="5">
        <f t="shared" si="0"/>
        <v>0</v>
      </c>
      <c r="G9" s="3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26"/>
    </row>
    <row r="10" spans="1:11" s="25" customFormat="1" ht="36" customHeight="1">
      <c r="A10" s="107"/>
      <c r="B10" s="92"/>
      <c r="C10" s="55" t="s">
        <v>15</v>
      </c>
      <c r="D10" s="5">
        <f t="shared" si="0"/>
        <v>181158853.32999998</v>
      </c>
      <c r="E10" s="5">
        <f t="shared" si="0"/>
        <v>174198320.97</v>
      </c>
      <c r="F10" s="5">
        <f t="shared" si="0"/>
        <v>163653858.75</v>
      </c>
      <c r="G10" s="3">
        <f t="shared" si="0"/>
        <v>207636782</v>
      </c>
      <c r="H10" s="5">
        <f t="shared" si="0"/>
        <v>254243676.93000004</v>
      </c>
      <c r="I10" s="5">
        <f t="shared" si="0"/>
        <v>266194385.6</v>
      </c>
      <c r="J10" s="5">
        <f t="shared" si="0"/>
        <v>274854847.2</v>
      </c>
      <c r="K10" s="5">
        <f t="shared" si="0"/>
        <v>287406370.8</v>
      </c>
    </row>
    <row r="11" spans="1:11" s="25" customFormat="1" ht="36" customHeight="1">
      <c r="A11" s="107"/>
      <c r="B11" s="92"/>
      <c r="C11" s="27" t="s">
        <v>5</v>
      </c>
      <c r="D11" s="5">
        <f t="shared" si="0"/>
        <v>99806779.09</v>
      </c>
      <c r="E11" s="5">
        <f t="shared" si="0"/>
        <v>103620561.02000001</v>
      </c>
      <c r="F11" s="5">
        <f t="shared" si="0"/>
        <v>118755147.86000001</v>
      </c>
      <c r="G11" s="3">
        <f t="shared" si="0"/>
        <v>127971219.42999999</v>
      </c>
      <c r="H11" s="5">
        <f t="shared" si="0"/>
        <v>114575749</v>
      </c>
      <c r="I11" s="5">
        <f t="shared" si="0"/>
        <v>101746282.35</v>
      </c>
      <c r="J11" s="5">
        <f t="shared" si="0"/>
        <v>71355135.38</v>
      </c>
      <c r="K11" s="5">
        <f t="shared" si="0"/>
        <v>69663609.72</v>
      </c>
    </row>
    <row r="12" spans="1:11" s="25" customFormat="1" ht="36" customHeight="1">
      <c r="A12" s="107"/>
      <c r="B12" s="92"/>
      <c r="C12" s="56" t="s">
        <v>6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3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</row>
    <row r="13" spans="1:11" s="25" customFormat="1" ht="36" customHeight="1">
      <c r="A13" s="107"/>
      <c r="B13" s="92"/>
      <c r="C13" s="55" t="s">
        <v>16</v>
      </c>
      <c r="D13" s="5">
        <f t="shared" si="0"/>
        <v>0</v>
      </c>
      <c r="E13" s="5">
        <f t="shared" si="0"/>
        <v>0</v>
      </c>
      <c r="F13" s="5">
        <f t="shared" si="0"/>
        <v>0</v>
      </c>
      <c r="G13" s="3">
        <f t="shared" si="0"/>
        <v>0</v>
      </c>
      <c r="H13" s="5">
        <f t="shared" si="0"/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</row>
    <row r="14" spans="1:12" s="29" customFormat="1" ht="36.75" customHeight="1">
      <c r="A14" s="112" t="s">
        <v>7</v>
      </c>
      <c r="B14" s="98" t="s">
        <v>21</v>
      </c>
      <c r="C14" s="28" t="s">
        <v>13</v>
      </c>
      <c r="D14" s="11">
        <f>D20+D104+D188+D206</f>
        <v>253558014.24</v>
      </c>
      <c r="E14" s="11">
        <f aca="true" t="shared" si="1" ref="E14:K14">E20+E104+E188+E206</f>
        <v>246920769.75</v>
      </c>
      <c r="F14" s="11">
        <f t="shared" si="1"/>
        <v>251967797.84</v>
      </c>
      <c r="G14" s="11">
        <f t="shared" si="1"/>
        <v>300648962.26</v>
      </c>
      <c r="H14" s="11">
        <f t="shared" si="1"/>
        <v>331198271.09999996</v>
      </c>
      <c r="I14" s="11">
        <f t="shared" si="1"/>
        <v>325946941.62</v>
      </c>
      <c r="J14" s="11">
        <f t="shared" si="1"/>
        <v>309129641.25</v>
      </c>
      <c r="K14" s="11">
        <f t="shared" si="1"/>
        <v>318966357.19000006</v>
      </c>
      <c r="L14" s="24"/>
    </row>
    <row r="15" spans="1:11" s="29" customFormat="1" ht="36.75" customHeight="1">
      <c r="A15" s="112"/>
      <c r="B15" s="98"/>
      <c r="C15" s="28" t="s">
        <v>14</v>
      </c>
      <c r="D15" s="11">
        <f aca="true" t="shared" si="2" ref="D15:K19">D21+D105+D189+D207</f>
        <v>2500000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</row>
    <row r="16" spans="1:11" s="29" customFormat="1" ht="36.75" customHeight="1">
      <c r="A16" s="112"/>
      <c r="B16" s="98"/>
      <c r="C16" s="30" t="s">
        <v>15</v>
      </c>
      <c r="D16" s="11">
        <f t="shared" si="2"/>
        <v>180068928.82</v>
      </c>
      <c r="E16" s="11">
        <f t="shared" si="2"/>
        <v>173249141.7</v>
      </c>
      <c r="F16" s="11">
        <f t="shared" si="2"/>
        <v>161725935.97</v>
      </c>
      <c r="G16" s="11">
        <f t="shared" si="2"/>
        <v>205071195</v>
      </c>
      <c r="H16" s="11">
        <f t="shared" si="2"/>
        <v>248853803.60000002</v>
      </c>
      <c r="I16" s="11">
        <f t="shared" si="2"/>
        <v>259877006.6</v>
      </c>
      <c r="J16" s="11">
        <f t="shared" si="2"/>
        <v>268080126.2</v>
      </c>
      <c r="K16" s="11">
        <f t="shared" si="2"/>
        <v>280133706.8</v>
      </c>
    </row>
    <row r="17" spans="1:11" s="29" customFormat="1" ht="36.75" customHeight="1">
      <c r="A17" s="112"/>
      <c r="B17" s="98"/>
      <c r="C17" s="31" t="s">
        <v>5</v>
      </c>
      <c r="D17" s="11">
        <f t="shared" si="2"/>
        <v>70989085.42</v>
      </c>
      <c r="E17" s="11">
        <f t="shared" si="2"/>
        <v>73671628.05</v>
      </c>
      <c r="F17" s="11">
        <f t="shared" si="2"/>
        <v>90241861.87</v>
      </c>
      <c r="G17" s="11">
        <f t="shared" si="2"/>
        <v>95577767.25999999</v>
      </c>
      <c r="H17" s="11">
        <f t="shared" si="2"/>
        <v>82344467.5</v>
      </c>
      <c r="I17" s="11">
        <f t="shared" si="2"/>
        <v>66069935.019999996</v>
      </c>
      <c r="J17" s="11">
        <f t="shared" si="2"/>
        <v>41049515.05</v>
      </c>
      <c r="K17" s="11">
        <f t="shared" si="2"/>
        <v>38832650.38999999</v>
      </c>
    </row>
    <row r="18" spans="1:11" s="29" customFormat="1" ht="36.75" customHeight="1">
      <c r="A18" s="112"/>
      <c r="B18" s="98"/>
      <c r="C18" s="54" t="s">
        <v>6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</row>
    <row r="19" spans="1:11" s="29" customFormat="1" ht="36.75" customHeight="1">
      <c r="A19" s="112"/>
      <c r="B19" s="98"/>
      <c r="C19" s="28" t="s">
        <v>16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>
        <f t="shared" si="2"/>
        <v>0</v>
      </c>
      <c r="K19" s="11">
        <f t="shared" si="2"/>
        <v>0</v>
      </c>
    </row>
    <row r="20" spans="1:13" s="25" customFormat="1" ht="36.75" customHeight="1" outlineLevel="1">
      <c r="A20" s="106" t="s">
        <v>23</v>
      </c>
      <c r="B20" s="92"/>
      <c r="C20" s="55" t="s">
        <v>13</v>
      </c>
      <c r="D20" s="5">
        <f aca="true" t="shared" si="3" ref="D20:J25">D86+D26+D62+D92+D98</f>
        <v>226533727.82</v>
      </c>
      <c r="E20" s="5">
        <f t="shared" si="3"/>
        <v>223603580.65</v>
      </c>
      <c r="F20" s="5">
        <f t="shared" si="3"/>
        <v>219585236.61</v>
      </c>
      <c r="G20" s="5">
        <f t="shared" si="3"/>
        <v>274281005.97999996</v>
      </c>
      <c r="H20" s="5">
        <f>H86+H26+H62+H92+H98</f>
        <v>293996504.09999996</v>
      </c>
      <c r="I20" s="5">
        <f t="shared" si="3"/>
        <v>297961844.4</v>
      </c>
      <c r="J20" s="5">
        <f t="shared" si="3"/>
        <v>293283530.14</v>
      </c>
      <c r="K20" s="5">
        <f aca="true" t="shared" si="4" ref="K20:K25">K86+K26+K62+K92+K98</f>
        <v>303946070.32000005</v>
      </c>
      <c r="L20" s="24"/>
      <c r="M20" s="24"/>
    </row>
    <row r="21" spans="1:11" s="25" customFormat="1" ht="36.75" customHeight="1" outlineLevel="1">
      <c r="A21" s="107"/>
      <c r="B21" s="92"/>
      <c r="C21" s="23" t="s">
        <v>14</v>
      </c>
      <c r="D21" s="5">
        <f t="shared" si="3"/>
        <v>0</v>
      </c>
      <c r="E21" s="5">
        <f t="shared" si="3"/>
        <v>0</v>
      </c>
      <c r="F21" s="5">
        <f t="shared" si="3"/>
        <v>0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4"/>
        <v>0</v>
      </c>
    </row>
    <row r="22" spans="1:11" s="25" customFormat="1" ht="36.75" customHeight="1" outlineLevel="1">
      <c r="A22" s="107"/>
      <c r="B22" s="92"/>
      <c r="C22" s="23" t="s">
        <v>15</v>
      </c>
      <c r="D22" s="5">
        <f t="shared" si="3"/>
        <v>163592000</v>
      </c>
      <c r="E22" s="5">
        <f t="shared" si="3"/>
        <v>157909000</v>
      </c>
      <c r="F22" s="5">
        <f t="shared" si="3"/>
        <v>148375500</v>
      </c>
      <c r="G22" s="5">
        <f t="shared" si="3"/>
        <v>191221400</v>
      </c>
      <c r="H22" s="5">
        <f t="shared" si="3"/>
        <v>229757708.20000002</v>
      </c>
      <c r="I22" s="5">
        <f t="shared" si="3"/>
        <v>246287406.6</v>
      </c>
      <c r="J22" s="5">
        <f t="shared" si="3"/>
        <v>253953426.2</v>
      </c>
      <c r="K22" s="5">
        <f t="shared" si="4"/>
        <v>265396606.8</v>
      </c>
    </row>
    <row r="23" spans="1:11" s="25" customFormat="1" ht="36.75" customHeight="1" outlineLevel="1">
      <c r="A23" s="107"/>
      <c r="B23" s="92"/>
      <c r="C23" s="27" t="s">
        <v>5</v>
      </c>
      <c r="D23" s="5">
        <f t="shared" si="3"/>
        <v>62941727.82</v>
      </c>
      <c r="E23" s="5">
        <f t="shared" si="3"/>
        <v>65694580.65</v>
      </c>
      <c r="F23" s="5">
        <f t="shared" si="3"/>
        <v>71209736.61000001</v>
      </c>
      <c r="G23" s="5">
        <f t="shared" si="3"/>
        <v>83059605.97999999</v>
      </c>
      <c r="H23" s="5">
        <f t="shared" si="3"/>
        <v>64238795.9</v>
      </c>
      <c r="I23" s="5">
        <f t="shared" si="3"/>
        <v>51674437.8</v>
      </c>
      <c r="J23" s="5">
        <f t="shared" si="3"/>
        <v>39330103.94</v>
      </c>
      <c r="K23" s="5">
        <f t="shared" si="4"/>
        <v>38549463.519999996</v>
      </c>
    </row>
    <row r="24" spans="1:11" s="25" customFormat="1" ht="36.75" customHeight="1" outlineLevel="1">
      <c r="A24" s="107"/>
      <c r="B24" s="92"/>
      <c r="C24" s="53" t="s">
        <v>6</v>
      </c>
      <c r="D24" s="5">
        <f t="shared" si="3"/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4"/>
        <v>0</v>
      </c>
    </row>
    <row r="25" spans="1:11" s="25" customFormat="1" ht="36.75" customHeight="1" outlineLevel="1">
      <c r="A25" s="107"/>
      <c r="B25" s="92"/>
      <c r="C25" s="55" t="s">
        <v>16</v>
      </c>
      <c r="D25" s="5">
        <f t="shared" si="3"/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4"/>
        <v>0</v>
      </c>
    </row>
    <row r="26" spans="1:11" ht="37.5" customHeight="1" outlineLevel="1">
      <c r="A26" s="79" t="s">
        <v>52</v>
      </c>
      <c r="B26" s="69"/>
      <c r="C26" s="48" t="s">
        <v>13</v>
      </c>
      <c r="D26" s="32">
        <f aca="true" t="shared" si="5" ref="D26:K26">D27+D28+D29+D30+D31</f>
        <v>9232000</v>
      </c>
      <c r="E26" s="32">
        <f t="shared" si="5"/>
        <v>8930655</v>
      </c>
      <c r="F26" s="32">
        <f t="shared" si="5"/>
        <v>9795537</v>
      </c>
      <c r="G26" s="6">
        <f t="shared" si="5"/>
        <v>49986453.21</v>
      </c>
      <c r="H26" s="7">
        <f t="shared" si="5"/>
        <v>51300175.43</v>
      </c>
      <c r="I26" s="7">
        <f t="shared" si="5"/>
        <v>52627422</v>
      </c>
      <c r="J26" s="7">
        <f t="shared" si="5"/>
        <v>52913200</v>
      </c>
      <c r="K26" s="7">
        <f t="shared" si="5"/>
        <v>55383300</v>
      </c>
    </row>
    <row r="27" spans="1:11" ht="37.5" customHeight="1" outlineLevel="1">
      <c r="A27" s="80"/>
      <c r="B27" s="70"/>
      <c r="C27" s="48" t="s">
        <v>14</v>
      </c>
      <c r="D27" s="7">
        <f aca="true" t="shared" si="6" ref="D27:H31">D45+D51</f>
        <v>0</v>
      </c>
      <c r="E27" s="7">
        <f t="shared" si="6"/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>I45+I51</f>
        <v>0</v>
      </c>
      <c r="J27" s="7">
        <f>J45+J51</f>
        <v>0</v>
      </c>
      <c r="K27" s="7">
        <f>K45+K51</f>
        <v>0</v>
      </c>
    </row>
    <row r="28" spans="1:11" ht="37.5" customHeight="1" outlineLevel="1">
      <c r="A28" s="80"/>
      <c r="B28" s="70"/>
      <c r="C28" s="33" t="s">
        <v>15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7">
        <f t="shared" si="6"/>
        <v>40373200</v>
      </c>
      <c r="H28" s="7">
        <f aca="true" t="shared" si="7" ref="H28:K29">H46+H52+H58</f>
        <v>39591494.96</v>
      </c>
      <c r="I28" s="7">
        <f t="shared" si="7"/>
        <v>46524300</v>
      </c>
      <c r="J28" s="7">
        <f t="shared" si="7"/>
        <v>47984800</v>
      </c>
      <c r="K28" s="7">
        <f t="shared" si="7"/>
        <v>50155172</v>
      </c>
    </row>
    <row r="29" spans="1:11" ht="37.5" customHeight="1" outlineLevel="1">
      <c r="A29" s="80"/>
      <c r="B29" s="70"/>
      <c r="C29" s="34" t="s">
        <v>5</v>
      </c>
      <c r="D29" s="7">
        <f t="shared" si="6"/>
        <v>9232000</v>
      </c>
      <c r="E29" s="7">
        <f t="shared" si="6"/>
        <v>8930655</v>
      </c>
      <c r="F29" s="7">
        <f t="shared" si="6"/>
        <v>9795537</v>
      </c>
      <c r="G29" s="7">
        <f>G47+G53</f>
        <v>9613253.21</v>
      </c>
      <c r="H29" s="7">
        <f t="shared" si="7"/>
        <v>11708680.469999999</v>
      </c>
      <c r="I29" s="7">
        <f t="shared" si="7"/>
        <v>6103122</v>
      </c>
      <c r="J29" s="7">
        <f t="shared" si="7"/>
        <v>4928400</v>
      </c>
      <c r="K29" s="7">
        <f t="shared" si="7"/>
        <v>5228128</v>
      </c>
    </row>
    <row r="30" spans="1:11" ht="37.5" customHeight="1" outlineLevel="1">
      <c r="A30" s="80"/>
      <c r="B30" s="70"/>
      <c r="C30" s="47" t="s">
        <v>6</v>
      </c>
      <c r="D30" s="8">
        <f t="shared" si="6"/>
        <v>0</v>
      </c>
      <c r="E30" s="8">
        <f t="shared" si="6"/>
        <v>0</v>
      </c>
      <c r="F30" s="8">
        <f t="shared" si="6"/>
        <v>0</v>
      </c>
      <c r="G30" s="8">
        <f t="shared" si="6"/>
        <v>0</v>
      </c>
      <c r="H30" s="8">
        <f t="shared" si="6"/>
        <v>0</v>
      </c>
      <c r="I30" s="8">
        <f aca="true" t="shared" si="8" ref="I30:K31">I48+I54</f>
        <v>0</v>
      </c>
      <c r="J30" s="8">
        <f t="shared" si="8"/>
        <v>0</v>
      </c>
      <c r="K30" s="8">
        <f t="shared" si="8"/>
        <v>0</v>
      </c>
    </row>
    <row r="31" spans="1:11" ht="37.5" customHeight="1" outlineLevel="1">
      <c r="A31" s="81"/>
      <c r="B31" s="71"/>
      <c r="C31" s="49" t="s">
        <v>16</v>
      </c>
      <c r="D31" s="7">
        <f t="shared" si="6"/>
        <v>0</v>
      </c>
      <c r="E31" s="7">
        <f t="shared" si="6"/>
        <v>0</v>
      </c>
      <c r="F31" s="7">
        <f t="shared" si="6"/>
        <v>0</v>
      </c>
      <c r="G31" s="7">
        <f t="shared" si="6"/>
        <v>0</v>
      </c>
      <c r="H31" s="7">
        <f t="shared" si="6"/>
        <v>0</v>
      </c>
      <c r="I31" s="7">
        <f t="shared" si="8"/>
        <v>0</v>
      </c>
      <c r="J31" s="7">
        <f t="shared" si="8"/>
        <v>0</v>
      </c>
      <c r="K31" s="7">
        <f t="shared" si="8"/>
        <v>0</v>
      </c>
    </row>
    <row r="32" spans="1:11" ht="46.5" customHeight="1" hidden="1" outlineLevel="2">
      <c r="A32" s="88" t="s">
        <v>17</v>
      </c>
      <c r="B32" s="47"/>
      <c r="C32" s="48" t="s">
        <v>13</v>
      </c>
      <c r="D32" s="7"/>
      <c r="E32" s="7">
        <f aca="true" t="shared" si="9" ref="E32:J32">E33+E34+E35+E36+E37</f>
        <v>0</v>
      </c>
      <c r="F32" s="7">
        <f t="shared" si="9"/>
        <v>0</v>
      </c>
      <c r="G32" s="8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  <c r="K32" s="7">
        <f>K33+K34+K35+K36+K37</f>
        <v>0</v>
      </c>
    </row>
    <row r="33" spans="1:11" ht="27" customHeight="1" hidden="1" outlineLevel="2">
      <c r="A33" s="89"/>
      <c r="B33" s="47"/>
      <c r="C33" s="48" t="s">
        <v>14</v>
      </c>
      <c r="D33" s="7"/>
      <c r="E33" s="7"/>
      <c r="F33" s="7"/>
      <c r="G33" s="8"/>
      <c r="H33" s="7"/>
      <c r="I33" s="7"/>
      <c r="J33" s="7"/>
      <c r="K33" s="7"/>
    </row>
    <row r="34" spans="1:11" ht="43.5" customHeight="1" hidden="1" outlineLevel="2">
      <c r="A34" s="89"/>
      <c r="B34" s="47"/>
      <c r="C34" s="33" t="s">
        <v>15</v>
      </c>
      <c r="D34" s="7"/>
      <c r="E34" s="7">
        <v>0</v>
      </c>
      <c r="F34" s="7">
        <v>0</v>
      </c>
      <c r="G34" s="8">
        <v>0</v>
      </c>
      <c r="H34" s="7">
        <v>0</v>
      </c>
      <c r="I34" s="7">
        <v>0</v>
      </c>
      <c r="J34" s="7">
        <v>0</v>
      </c>
      <c r="K34" s="7">
        <v>0</v>
      </c>
    </row>
    <row r="35" spans="1:11" ht="37.5" customHeight="1" hidden="1" outlineLevel="2">
      <c r="A35" s="89"/>
      <c r="B35" s="47"/>
      <c r="C35" s="34" t="s">
        <v>5</v>
      </c>
      <c r="D35" s="8"/>
      <c r="E35" s="8">
        <v>0</v>
      </c>
      <c r="F35" s="8">
        <v>0</v>
      </c>
      <c r="G35" s="8">
        <v>0</v>
      </c>
      <c r="H35" s="7">
        <v>0</v>
      </c>
      <c r="I35" s="7">
        <v>0</v>
      </c>
      <c r="J35" s="7">
        <v>0</v>
      </c>
      <c r="K35" s="7">
        <v>0</v>
      </c>
    </row>
    <row r="36" spans="1:11" ht="34.5" customHeight="1" hidden="1" outlineLevel="2">
      <c r="A36" s="89"/>
      <c r="B36" s="47"/>
      <c r="C36" s="47" t="s">
        <v>6</v>
      </c>
      <c r="D36" s="8"/>
      <c r="E36" s="8"/>
      <c r="F36" s="8"/>
      <c r="G36" s="8"/>
      <c r="H36" s="7"/>
      <c r="I36" s="7"/>
      <c r="J36" s="7"/>
      <c r="K36" s="7"/>
    </row>
    <row r="37" spans="1:11" ht="33" customHeight="1" hidden="1" outlineLevel="2">
      <c r="A37" s="90"/>
      <c r="B37" s="47"/>
      <c r="C37" s="49" t="s">
        <v>16</v>
      </c>
      <c r="D37" s="7"/>
      <c r="E37" s="7"/>
      <c r="F37" s="7"/>
      <c r="G37" s="8"/>
      <c r="H37" s="7"/>
      <c r="I37" s="7"/>
      <c r="J37" s="7"/>
      <c r="K37" s="7"/>
    </row>
    <row r="38" spans="1:11" ht="63" customHeight="1" hidden="1" outlineLevel="2">
      <c r="A38" s="93" t="s">
        <v>18</v>
      </c>
      <c r="B38" s="35"/>
      <c r="C38" s="48" t="s">
        <v>13</v>
      </c>
      <c r="D38" s="7"/>
      <c r="E38" s="7">
        <f aca="true" t="shared" si="10" ref="E38:J38">E39+E40+E41+E42+E43</f>
        <v>0</v>
      </c>
      <c r="F38" s="7">
        <f t="shared" si="10"/>
        <v>0</v>
      </c>
      <c r="G38" s="8">
        <f t="shared" si="10"/>
        <v>0</v>
      </c>
      <c r="H38" s="7">
        <f t="shared" si="10"/>
        <v>0</v>
      </c>
      <c r="I38" s="7">
        <f t="shared" si="10"/>
        <v>0</v>
      </c>
      <c r="J38" s="7">
        <f t="shared" si="10"/>
        <v>0</v>
      </c>
      <c r="K38" s="7">
        <f>K39+K40+K41+K42+K43</f>
        <v>0</v>
      </c>
    </row>
    <row r="39" spans="1:11" ht="51" customHeight="1" hidden="1" outlineLevel="2">
      <c r="A39" s="94"/>
      <c r="B39" s="35"/>
      <c r="C39" s="48" t="s">
        <v>14</v>
      </c>
      <c r="D39" s="7"/>
      <c r="E39" s="7"/>
      <c r="F39" s="7"/>
      <c r="G39" s="8"/>
      <c r="H39" s="7"/>
      <c r="I39" s="7"/>
      <c r="J39" s="7"/>
      <c r="K39" s="7"/>
    </row>
    <row r="40" spans="1:11" ht="43.5" customHeight="1" hidden="1" outlineLevel="2">
      <c r="A40" s="94"/>
      <c r="B40" s="35"/>
      <c r="C40" s="33" t="s">
        <v>15</v>
      </c>
      <c r="D40" s="7"/>
      <c r="E40" s="7">
        <v>0</v>
      </c>
      <c r="F40" s="7">
        <v>0</v>
      </c>
      <c r="G40" s="8">
        <v>0</v>
      </c>
      <c r="H40" s="7">
        <v>0</v>
      </c>
      <c r="I40" s="7">
        <v>0</v>
      </c>
      <c r="J40" s="7">
        <v>0</v>
      </c>
      <c r="K40" s="7">
        <v>0</v>
      </c>
    </row>
    <row r="41" spans="1:11" ht="27" customHeight="1" hidden="1" outlineLevel="2">
      <c r="A41" s="94"/>
      <c r="B41" s="47"/>
      <c r="C41" s="34" t="s">
        <v>5</v>
      </c>
      <c r="D41" s="8"/>
      <c r="E41" s="8">
        <v>0</v>
      </c>
      <c r="F41" s="8">
        <v>0</v>
      </c>
      <c r="G41" s="8">
        <v>0</v>
      </c>
      <c r="H41" s="7">
        <v>0</v>
      </c>
      <c r="I41" s="7">
        <v>0</v>
      </c>
      <c r="J41" s="7">
        <v>0</v>
      </c>
      <c r="K41" s="7">
        <v>0</v>
      </c>
    </row>
    <row r="42" spans="1:11" ht="34.5" customHeight="1" hidden="1" outlineLevel="2">
      <c r="A42" s="94"/>
      <c r="B42" s="47"/>
      <c r="C42" s="47" t="s">
        <v>6</v>
      </c>
      <c r="D42" s="8"/>
      <c r="E42" s="8"/>
      <c r="F42" s="8"/>
      <c r="G42" s="8"/>
      <c r="H42" s="7"/>
      <c r="I42" s="7"/>
      <c r="J42" s="7"/>
      <c r="K42" s="7"/>
    </row>
    <row r="43" spans="1:11" ht="75.75" customHeight="1" hidden="1" outlineLevel="2">
      <c r="A43" s="95"/>
      <c r="B43" s="47"/>
      <c r="C43" s="49" t="s">
        <v>16</v>
      </c>
      <c r="D43" s="7"/>
      <c r="E43" s="7"/>
      <c r="F43" s="7"/>
      <c r="G43" s="8"/>
      <c r="H43" s="7"/>
      <c r="I43" s="7"/>
      <c r="J43" s="7"/>
      <c r="K43" s="7"/>
    </row>
    <row r="44" spans="1:11" ht="37.5" customHeight="1" outlineLevel="1" collapsed="1">
      <c r="A44" s="79" t="s">
        <v>41</v>
      </c>
      <c r="B44" s="69"/>
      <c r="C44" s="48" t="s">
        <v>13</v>
      </c>
      <c r="D44" s="32">
        <f aca="true" t="shared" si="11" ref="D44:I44">D45+D46+D47+D48+D49</f>
        <v>9232000</v>
      </c>
      <c r="E44" s="32">
        <f t="shared" si="11"/>
        <v>8930655</v>
      </c>
      <c r="F44" s="32">
        <f t="shared" si="11"/>
        <v>9795537</v>
      </c>
      <c r="G44" s="6">
        <f t="shared" si="11"/>
        <v>9613253.21</v>
      </c>
      <c r="H44" s="7">
        <f t="shared" si="11"/>
        <v>9275987.16</v>
      </c>
      <c r="I44" s="7">
        <f t="shared" si="11"/>
        <v>3962522</v>
      </c>
      <c r="J44" s="7">
        <f>J45+J46+J47+J48+J49</f>
        <v>2705600</v>
      </c>
      <c r="K44" s="7">
        <f>K45+K46+K47+K48+K49</f>
        <v>2919840</v>
      </c>
    </row>
    <row r="45" spans="1:11" ht="29.25" customHeight="1" outlineLevel="1">
      <c r="A45" s="80"/>
      <c r="B45" s="70"/>
      <c r="C45" s="48" t="s">
        <v>14</v>
      </c>
      <c r="D45" s="7"/>
      <c r="E45" s="7"/>
      <c r="F45" s="7"/>
      <c r="G45" s="8"/>
      <c r="H45" s="7"/>
      <c r="I45" s="7"/>
      <c r="J45" s="7"/>
      <c r="K45" s="7"/>
    </row>
    <row r="46" spans="1:11" ht="37.5" customHeight="1" outlineLevel="1">
      <c r="A46" s="80"/>
      <c r="B46" s="70"/>
      <c r="C46" s="33" t="s">
        <v>15</v>
      </c>
      <c r="D46" s="7"/>
      <c r="E46" s="7"/>
      <c r="F46" s="7"/>
      <c r="G46" s="8"/>
      <c r="H46" s="8"/>
      <c r="I46" s="8"/>
      <c r="J46" s="8"/>
      <c r="K46" s="7"/>
    </row>
    <row r="47" spans="1:11" ht="37.5" customHeight="1" outlineLevel="1">
      <c r="A47" s="80"/>
      <c r="B47" s="70"/>
      <c r="C47" s="34" t="s">
        <v>5</v>
      </c>
      <c r="D47" s="7">
        <v>9232000</v>
      </c>
      <c r="E47" s="7">
        <v>8930655</v>
      </c>
      <c r="F47" s="7">
        <f>8507173+591364+697000</f>
        <v>9795537</v>
      </c>
      <c r="G47" s="8">
        <v>9613253.21</v>
      </c>
      <c r="H47" s="7">
        <f>7131565+666191-3463900-1751568.84+79100+602000+58600+2214000+3740000</f>
        <v>9275987.16</v>
      </c>
      <c r="I47" s="7">
        <v>3962522</v>
      </c>
      <c r="J47" s="7">
        <v>2705600</v>
      </c>
      <c r="K47" s="7">
        <v>2919840</v>
      </c>
    </row>
    <row r="48" spans="1:11" ht="37.5" customHeight="1" outlineLevel="1">
      <c r="A48" s="80"/>
      <c r="B48" s="70"/>
      <c r="C48" s="47" t="s">
        <v>6</v>
      </c>
      <c r="D48" s="8"/>
      <c r="E48" s="8"/>
      <c r="F48" s="8"/>
      <c r="G48" s="8"/>
      <c r="H48" s="7"/>
      <c r="I48" s="7"/>
      <c r="J48" s="7"/>
      <c r="K48" s="7"/>
    </row>
    <row r="49" spans="1:11" ht="26.25" customHeight="1" outlineLevel="1">
      <c r="A49" s="81"/>
      <c r="B49" s="71"/>
      <c r="C49" s="49" t="s">
        <v>16</v>
      </c>
      <c r="D49" s="7"/>
      <c r="E49" s="7"/>
      <c r="F49" s="7"/>
      <c r="G49" s="8"/>
      <c r="H49" s="7"/>
      <c r="I49" s="7"/>
      <c r="J49" s="7"/>
      <c r="K49" s="7"/>
    </row>
    <row r="50" spans="1:11" ht="36" customHeight="1" outlineLevel="1">
      <c r="A50" s="66" t="s">
        <v>42</v>
      </c>
      <c r="B50" s="69"/>
      <c r="C50" s="48" t="s">
        <v>13</v>
      </c>
      <c r="D50" s="32">
        <f aca="true" t="shared" si="12" ref="D50:I50">D51+D52+D53+D54+D55</f>
        <v>0</v>
      </c>
      <c r="E50" s="32">
        <f t="shared" si="12"/>
        <v>0</v>
      </c>
      <c r="F50" s="32">
        <f t="shared" si="12"/>
        <v>0</v>
      </c>
      <c r="G50" s="6">
        <f t="shared" si="12"/>
        <v>40373200</v>
      </c>
      <c r="H50" s="7">
        <f t="shared" si="12"/>
        <v>36425071.56</v>
      </c>
      <c r="I50" s="7">
        <f t="shared" si="12"/>
        <v>41643700</v>
      </c>
      <c r="J50" s="7">
        <f>J51+J52+J53+J54+J55</f>
        <v>42912400</v>
      </c>
      <c r="K50" s="7">
        <f>K51+K52+K53+K54+K55</f>
        <v>44883300</v>
      </c>
    </row>
    <row r="51" spans="1:11" ht="36" customHeight="1" outlineLevel="1">
      <c r="A51" s="67"/>
      <c r="B51" s="70"/>
      <c r="C51" s="48" t="s">
        <v>14</v>
      </c>
      <c r="D51" s="7"/>
      <c r="E51" s="7"/>
      <c r="F51" s="7"/>
      <c r="G51" s="8"/>
      <c r="H51" s="7"/>
      <c r="I51" s="7"/>
      <c r="J51" s="7"/>
      <c r="K51" s="7"/>
    </row>
    <row r="52" spans="1:11" ht="36" customHeight="1" outlineLevel="1">
      <c r="A52" s="67"/>
      <c r="B52" s="70"/>
      <c r="C52" s="33" t="s">
        <v>15</v>
      </c>
      <c r="D52" s="7"/>
      <c r="E52" s="7"/>
      <c r="F52" s="7"/>
      <c r="G52" s="8">
        <f>35287000+2186200+2900000</f>
        <v>40373200</v>
      </c>
      <c r="H52" s="8">
        <f>37600570-1175498.44</f>
        <v>36425071.56</v>
      </c>
      <c r="I52" s="8">
        <v>41643700</v>
      </c>
      <c r="J52" s="8">
        <v>42912400</v>
      </c>
      <c r="K52" s="7">
        <v>44883300</v>
      </c>
    </row>
    <row r="53" spans="1:11" ht="36" customHeight="1" outlineLevel="1">
      <c r="A53" s="67"/>
      <c r="B53" s="70"/>
      <c r="C53" s="34" t="s">
        <v>5</v>
      </c>
      <c r="D53" s="8"/>
      <c r="E53" s="8"/>
      <c r="F53" s="8"/>
      <c r="G53" s="8"/>
      <c r="H53" s="7"/>
      <c r="I53" s="7"/>
      <c r="J53" s="7"/>
      <c r="K53" s="7"/>
    </row>
    <row r="54" spans="1:11" ht="36" customHeight="1" outlineLevel="1">
      <c r="A54" s="67"/>
      <c r="B54" s="70"/>
      <c r="C54" s="47" t="s">
        <v>6</v>
      </c>
      <c r="D54" s="8"/>
      <c r="E54" s="8"/>
      <c r="F54" s="8"/>
      <c r="G54" s="8"/>
      <c r="H54" s="7"/>
      <c r="I54" s="7"/>
      <c r="J54" s="7"/>
      <c r="K54" s="7"/>
    </row>
    <row r="55" spans="1:11" ht="26.25" customHeight="1" outlineLevel="1">
      <c r="A55" s="68"/>
      <c r="B55" s="71"/>
      <c r="C55" s="49" t="s">
        <v>16</v>
      </c>
      <c r="D55" s="7"/>
      <c r="E55" s="7"/>
      <c r="F55" s="7"/>
      <c r="G55" s="8"/>
      <c r="H55" s="7"/>
      <c r="I55" s="7"/>
      <c r="J55" s="7"/>
      <c r="K55" s="7"/>
    </row>
    <row r="56" spans="1:11" ht="36" customHeight="1" outlineLevel="1">
      <c r="A56" s="66" t="s">
        <v>57</v>
      </c>
      <c r="B56" s="69"/>
      <c r="C56" s="48" t="s">
        <v>13</v>
      </c>
      <c r="D56" s="32">
        <f aca="true" t="shared" si="13" ref="D56:I56">D57+D58+D59+D60+D61</f>
        <v>0</v>
      </c>
      <c r="E56" s="32">
        <f t="shared" si="13"/>
        <v>0</v>
      </c>
      <c r="F56" s="32">
        <f t="shared" si="13"/>
        <v>0</v>
      </c>
      <c r="G56" s="6">
        <f t="shared" si="13"/>
        <v>0</v>
      </c>
      <c r="H56" s="7">
        <f t="shared" si="13"/>
        <v>5599116.71</v>
      </c>
      <c r="I56" s="7">
        <f t="shared" si="13"/>
        <v>7021200</v>
      </c>
      <c r="J56" s="7">
        <f>J57+J58+J59+J60+J61</f>
        <v>7295200</v>
      </c>
      <c r="K56" s="7">
        <f>K57+K58+K59+K60+K61</f>
        <v>7580160</v>
      </c>
    </row>
    <row r="57" spans="1:11" ht="36" customHeight="1" outlineLevel="1">
      <c r="A57" s="67"/>
      <c r="B57" s="70"/>
      <c r="C57" s="48" t="s">
        <v>14</v>
      </c>
      <c r="D57" s="7"/>
      <c r="E57" s="7"/>
      <c r="F57" s="7"/>
      <c r="G57" s="8"/>
      <c r="H57" s="7"/>
      <c r="I57" s="7"/>
      <c r="J57" s="7"/>
      <c r="K57" s="7"/>
    </row>
    <row r="58" spans="1:11" ht="36" customHeight="1" outlineLevel="1">
      <c r="A58" s="67"/>
      <c r="B58" s="70"/>
      <c r="C58" s="33" t="s">
        <v>15</v>
      </c>
      <c r="D58" s="7"/>
      <c r="E58" s="7"/>
      <c r="F58" s="7"/>
      <c r="G58" s="8">
        <v>0</v>
      </c>
      <c r="H58" s="8">
        <f>2123580+2197843.4-1155000</f>
        <v>3166423.4000000004</v>
      </c>
      <c r="I58" s="8">
        <v>4880600</v>
      </c>
      <c r="J58" s="8">
        <v>5072400</v>
      </c>
      <c r="K58" s="7">
        <v>5271872</v>
      </c>
    </row>
    <row r="59" spans="1:11" ht="36" customHeight="1" outlineLevel="1">
      <c r="A59" s="67"/>
      <c r="B59" s="70"/>
      <c r="C59" s="34" t="s">
        <v>5</v>
      </c>
      <c r="D59" s="8"/>
      <c r="E59" s="8"/>
      <c r="F59" s="8"/>
      <c r="G59" s="8"/>
      <c r="H59" s="7">
        <f>4798288.84-1870595.53-495000</f>
        <v>2432693.3099999996</v>
      </c>
      <c r="I59" s="7">
        <v>2140600</v>
      </c>
      <c r="J59" s="7">
        <v>2222800</v>
      </c>
      <c r="K59" s="7">
        <v>2308288</v>
      </c>
    </row>
    <row r="60" spans="1:11" ht="36" customHeight="1" outlineLevel="1">
      <c r="A60" s="67"/>
      <c r="B60" s="70"/>
      <c r="C60" s="47" t="s">
        <v>6</v>
      </c>
      <c r="D60" s="8"/>
      <c r="E60" s="8"/>
      <c r="F60" s="8"/>
      <c r="G60" s="8"/>
      <c r="H60" s="7"/>
      <c r="I60" s="7"/>
      <c r="J60" s="7"/>
      <c r="K60" s="7"/>
    </row>
    <row r="61" spans="1:11" ht="26.25" customHeight="1" outlineLevel="1">
      <c r="A61" s="68"/>
      <c r="B61" s="71"/>
      <c r="C61" s="49" t="s">
        <v>16</v>
      </c>
      <c r="D61" s="7"/>
      <c r="E61" s="7"/>
      <c r="F61" s="7"/>
      <c r="G61" s="8"/>
      <c r="H61" s="7"/>
      <c r="I61" s="7"/>
      <c r="J61" s="7"/>
      <c r="K61" s="7"/>
    </row>
    <row r="62" spans="1:11" ht="36" customHeight="1" outlineLevel="1">
      <c r="A62" s="82" t="s">
        <v>51</v>
      </c>
      <c r="B62" s="69"/>
      <c r="C62" s="48" t="s">
        <v>13</v>
      </c>
      <c r="D62" s="32">
        <f aca="true" t="shared" si="14" ref="D62:K62">D63+D64+D65+D66+D67</f>
        <v>53198821</v>
      </c>
      <c r="E62" s="32">
        <f t="shared" si="14"/>
        <v>56307637</v>
      </c>
      <c r="F62" s="32">
        <f t="shared" si="14"/>
        <v>60850164.050000004</v>
      </c>
      <c r="G62" s="8">
        <f t="shared" si="14"/>
        <v>223590893.82999998</v>
      </c>
      <c r="H62" s="7">
        <f t="shared" si="14"/>
        <v>242181137.64000002</v>
      </c>
      <c r="I62" s="7">
        <f t="shared" si="14"/>
        <v>244619022.39999998</v>
      </c>
      <c r="J62" s="7">
        <f t="shared" si="14"/>
        <v>239870330.14</v>
      </c>
      <c r="K62" s="7">
        <f t="shared" si="14"/>
        <v>248062770.32000002</v>
      </c>
    </row>
    <row r="63" spans="1:11" ht="36" customHeight="1" outlineLevel="1">
      <c r="A63" s="83"/>
      <c r="B63" s="70"/>
      <c r="C63" s="48" t="s">
        <v>14</v>
      </c>
      <c r="D63" s="7">
        <f aca="true" t="shared" si="15" ref="D63:K63">D69+D75</f>
        <v>0</v>
      </c>
      <c r="E63" s="7">
        <f t="shared" si="15"/>
        <v>0</v>
      </c>
      <c r="F63" s="7">
        <f t="shared" si="15"/>
        <v>0</v>
      </c>
      <c r="G63" s="7">
        <f t="shared" si="15"/>
        <v>0</v>
      </c>
      <c r="H63" s="7">
        <f t="shared" si="15"/>
        <v>0</v>
      </c>
      <c r="I63" s="7">
        <f t="shared" si="15"/>
        <v>0</v>
      </c>
      <c r="J63" s="7">
        <f t="shared" si="15"/>
        <v>0</v>
      </c>
      <c r="K63" s="7">
        <f t="shared" si="15"/>
        <v>0</v>
      </c>
    </row>
    <row r="64" spans="1:11" ht="36" customHeight="1" outlineLevel="1">
      <c r="A64" s="83"/>
      <c r="B64" s="70"/>
      <c r="C64" s="33" t="s">
        <v>15</v>
      </c>
      <c r="D64" s="7">
        <f aca="true" t="shared" si="16" ref="D64:G67">D70+D76</f>
        <v>0</v>
      </c>
      <c r="E64" s="7">
        <f t="shared" si="16"/>
        <v>0</v>
      </c>
      <c r="F64" s="7">
        <f t="shared" si="16"/>
        <v>0</v>
      </c>
      <c r="G64" s="7">
        <f t="shared" si="16"/>
        <v>150848200</v>
      </c>
      <c r="H64" s="7">
        <f aca="true" t="shared" si="17" ref="H64:K65">H70+H76+H82</f>
        <v>190166213.24</v>
      </c>
      <c r="I64" s="7">
        <f t="shared" si="17"/>
        <v>199763106.6</v>
      </c>
      <c r="J64" s="7">
        <f t="shared" si="17"/>
        <v>205968626.2</v>
      </c>
      <c r="K64" s="7">
        <f t="shared" si="17"/>
        <v>215241434.8</v>
      </c>
    </row>
    <row r="65" spans="1:11" ht="36" customHeight="1" outlineLevel="1">
      <c r="A65" s="83"/>
      <c r="B65" s="70"/>
      <c r="C65" s="34" t="s">
        <v>5</v>
      </c>
      <c r="D65" s="7">
        <f t="shared" si="16"/>
        <v>53198821</v>
      </c>
      <c r="E65" s="7">
        <f t="shared" si="16"/>
        <v>56307637</v>
      </c>
      <c r="F65" s="7">
        <f t="shared" si="16"/>
        <v>60850164.050000004</v>
      </c>
      <c r="G65" s="7">
        <f t="shared" si="16"/>
        <v>72742693.83</v>
      </c>
      <c r="H65" s="7">
        <f t="shared" si="17"/>
        <v>52014924.4</v>
      </c>
      <c r="I65" s="7">
        <f t="shared" si="17"/>
        <v>44855915.8</v>
      </c>
      <c r="J65" s="7">
        <f t="shared" si="17"/>
        <v>33901703.94</v>
      </c>
      <c r="K65" s="7">
        <f t="shared" si="17"/>
        <v>32821335.52</v>
      </c>
    </row>
    <row r="66" spans="1:11" ht="36" customHeight="1" outlineLevel="1">
      <c r="A66" s="83"/>
      <c r="B66" s="70"/>
      <c r="C66" s="47" t="s">
        <v>6</v>
      </c>
      <c r="D66" s="7">
        <f t="shared" si="16"/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aca="true" t="shared" si="18" ref="H66:K67">H72+H78</f>
        <v>0</v>
      </c>
      <c r="I66" s="7">
        <f t="shared" si="18"/>
        <v>0</v>
      </c>
      <c r="J66" s="7">
        <f t="shared" si="18"/>
        <v>0</v>
      </c>
      <c r="K66" s="7">
        <f t="shared" si="18"/>
        <v>0</v>
      </c>
    </row>
    <row r="67" spans="1:11" ht="24" customHeight="1" outlineLevel="1">
      <c r="A67" s="84"/>
      <c r="B67" s="71"/>
      <c r="C67" s="49" t="s">
        <v>16</v>
      </c>
      <c r="D67" s="7">
        <f t="shared" si="16"/>
        <v>0</v>
      </c>
      <c r="E67" s="7">
        <f t="shared" si="16"/>
        <v>0</v>
      </c>
      <c r="F67" s="7">
        <f t="shared" si="16"/>
        <v>0</v>
      </c>
      <c r="G67" s="7">
        <f t="shared" si="16"/>
        <v>0</v>
      </c>
      <c r="H67" s="7">
        <f t="shared" si="18"/>
        <v>0</v>
      </c>
      <c r="I67" s="7">
        <f t="shared" si="18"/>
        <v>0</v>
      </c>
      <c r="J67" s="7">
        <f t="shared" si="18"/>
        <v>0</v>
      </c>
      <c r="K67" s="7">
        <f t="shared" si="18"/>
        <v>0</v>
      </c>
    </row>
    <row r="68" spans="1:11" ht="36" customHeight="1" outlineLevel="1">
      <c r="A68" s="82" t="s">
        <v>43</v>
      </c>
      <c r="B68" s="69"/>
      <c r="C68" s="48" t="s">
        <v>13</v>
      </c>
      <c r="D68" s="32">
        <f aca="true" t="shared" si="19" ref="D68:I68">D69+D70+D71+D72+D73</f>
        <v>53198821</v>
      </c>
      <c r="E68" s="32">
        <f t="shared" si="19"/>
        <v>56307637</v>
      </c>
      <c r="F68" s="32">
        <f t="shared" si="19"/>
        <v>60850164.050000004</v>
      </c>
      <c r="G68" s="8">
        <f t="shared" si="19"/>
        <v>72742693.83</v>
      </c>
      <c r="H68" s="7">
        <f t="shared" si="19"/>
        <v>39729683.86</v>
      </c>
      <c r="I68" s="7">
        <f t="shared" si="19"/>
        <v>32370719.26</v>
      </c>
      <c r="J68" s="7">
        <f>J69+J70+J71+J72+J73</f>
        <v>20935556.14</v>
      </c>
      <c r="K68" s="7">
        <f>K69+K70+K71+K72+K73</f>
        <v>19345998.32</v>
      </c>
    </row>
    <row r="69" spans="1:11" ht="36" customHeight="1" outlineLevel="1">
      <c r="A69" s="83"/>
      <c r="B69" s="70"/>
      <c r="C69" s="48" t="s">
        <v>14</v>
      </c>
      <c r="D69" s="7"/>
      <c r="E69" s="7"/>
      <c r="F69" s="7"/>
      <c r="G69" s="8"/>
      <c r="H69" s="7"/>
      <c r="I69" s="7"/>
      <c r="J69" s="7"/>
      <c r="K69" s="7"/>
    </row>
    <row r="70" spans="1:11" ht="36" customHeight="1" outlineLevel="1">
      <c r="A70" s="83"/>
      <c r="B70" s="70"/>
      <c r="C70" s="33" t="s">
        <v>15</v>
      </c>
      <c r="D70" s="17"/>
      <c r="E70" s="17"/>
      <c r="F70" s="17"/>
      <c r="G70" s="9"/>
      <c r="H70" s="9"/>
      <c r="I70" s="9"/>
      <c r="J70" s="9"/>
      <c r="K70" s="17"/>
    </row>
    <row r="71" spans="1:11" ht="36" customHeight="1" outlineLevel="1">
      <c r="A71" s="83"/>
      <c r="B71" s="70"/>
      <c r="C71" s="34" t="s">
        <v>5</v>
      </c>
      <c r="D71" s="7">
        <v>53198821</v>
      </c>
      <c r="E71" s="7">
        <v>56307637</v>
      </c>
      <c r="F71" s="7">
        <f>60662241.49-591364+779286.56</f>
        <v>60850164.050000004</v>
      </c>
      <c r="G71" s="8">
        <v>72742693.83</v>
      </c>
      <c r="H71" s="7">
        <f>56616756+1821348-23266790+250000-10099793.14-361600+180400+1306000+12786000+1819363+180000-1502000</f>
        <v>39729683.86</v>
      </c>
      <c r="I71" s="7">
        <v>32370719.26</v>
      </c>
      <c r="J71" s="7">
        <v>20935556.14</v>
      </c>
      <c r="K71" s="7">
        <v>19345998.32</v>
      </c>
    </row>
    <row r="72" spans="1:11" ht="36" customHeight="1" outlineLevel="1">
      <c r="A72" s="83"/>
      <c r="B72" s="70"/>
      <c r="C72" s="47" t="s">
        <v>6</v>
      </c>
      <c r="D72" s="7"/>
      <c r="E72" s="7"/>
      <c r="F72" s="7"/>
      <c r="G72" s="8"/>
      <c r="H72" s="7"/>
      <c r="I72" s="7"/>
      <c r="J72" s="7"/>
      <c r="K72" s="7"/>
    </row>
    <row r="73" spans="1:11" ht="24" customHeight="1" outlineLevel="1">
      <c r="A73" s="84"/>
      <c r="B73" s="71"/>
      <c r="C73" s="49" t="s">
        <v>16</v>
      </c>
      <c r="D73" s="7"/>
      <c r="E73" s="7"/>
      <c r="F73" s="7"/>
      <c r="G73" s="8"/>
      <c r="H73" s="7"/>
      <c r="I73" s="7"/>
      <c r="J73" s="7"/>
      <c r="K73" s="7"/>
    </row>
    <row r="74" spans="1:11" ht="36" customHeight="1" outlineLevel="1">
      <c r="A74" s="66" t="s">
        <v>44</v>
      </c>
      <c r="B74" s="69"/>
      <c r="C74" s="48" t="s">
        <v>13</v>
      </c>
      <c r="D74" s="32">
        <f aca="true" t="shared" si="20" ref="D74:I74">D75+D76+D77+D78+D79</f>
        <v>0</v>
      </c>
      <c r="E74" s="32">
        <f t="shared" si="20"/>
        <v>0</v>
      </c>
      <c r="F74" s="32">
        <f t="shared" si="20"/>
        <v>0</v>
      </c>
      <c r="G74" s="6">
        <f t="shared" si="20"/>
        <v>150848200</v>
      </c>
      <c r="H74" s="7">
        <f t="shared" si="20"/>
        <v>158517228.44</v>
      </c>
      <c r="I74" s="7">
        <f t="shared" si="20"/>
        <v>170945000</v>
      </c>
      <c r="J74" s="7">
        <f>J75+J76+J77+J78+J79</f>
        <v>176028300</v>
      </c>
      <c r="K74" s="7">
        <f>K75+K76+K77+K78+K79</f>
        <v>184113000</v>
      </c>
    </row>
    <row r="75" spans="1:11" ht="36" customHeight="1" outlineLevel="1">
      <c r="A75" s="67"/>
      <c r="B75" s="70"/>
      <c r="C75" s="48" t="s">
        <v>14</v>
      </c>
      <c r="D75" s="7"/>
      <c r="E75" s="7"/>
      <c r="F75" s="7"/>
      <c r="G75" s="8"/>
      <c r="H75" s="7"/>
      <c r="I75" s="7"/>
      <c r="J75" s="7"/>
      <c r="K75" s="7"/>
    </row>
    <row r="76" spans="1:11" ht="36" customHeight="1" outlineLevel="1">
      <c r="A76" s="67"/>
      <c r="B76" s="70"/>
      <c r="C76" s="33" t="s">
        <v>15</v>
      </c>
      <c r="D76" s="7">
        <v>0</v>
      </c>
      <c r="E76" s="7">
        <v>0</v>
      </c>
      <c r="F76" s="7">
        <v>0</v>
      </c>
      <c r="G76" s="9">
        <f>141048300+3400000+4629900+1770000</f>
        <v>150848200</v>
      </c>
      <c r="H76" s="9">
        <f>165305830-6788601.56</f>
        <v>158517228.44</v>
      </c>
      <c r="I76" s="9">
        <v>170945000</v>
      </c>
      <c r="J76" s="9">
        <v>176028300</v>
      </c>
      <c r="K76" s="17">
        <v>184113000</v>
      </c>
    </row>
    <row r="77" spans="1:11" ht="36" customHeight="1" outlineLevel="1">
      <c r="A77" s="67"/>
      <c r="B77" s="70"/>
      <c r="C77" s="34" t="s">
        <v>5</v>
      </c>
      <c r="D77" s="8"/>
      <c r="E77" s="8"/>
      <c r="F77" s="8"/>
      <c r="G77" s="8"/>
      <c r="H77" s="7"/>
      <c r="I77" s="7"/>
      <c r="J77" s="7"/>
      <c r="K77" s="7"/>
    </row>
    <row r="78" spans="1:11" ht="36" customHeight="1" outlineLevel="1">
      <c r="A78" s="67"/>
      <c r="B78" s="70"/>
      <c r="C78" s="47" t="s">
        <v>6</v>
      </c>
      <c r="D78" s="8"/>
      <c r="E78" s="8"/>
      <c r="F78" s="8"/>
      <c r="G78" s="8"/>
      <c r="H78" s="7"/>
      <c r="I78" s="7"/>
      <c r="J78" s="7"/>
      <c r="K78" s="7"/>
    </row>
    <row r="79" spans="1:11" ht="24" customHeight="1" outlineLevel="1">
      <c r="A79" s="68"/>
      <c r="B79" s="71"/>
      <c r="C79" s="49" t="s">
        <v>16</v>
      </c>
      <c r="D79" s="7"/>
      <c r="E79" s="7"/>
      <c r="F79" s="7"/>
      <c r="G79" s="8"/>
      <c r="H79" s="7"/>
      <c r="I79" s="7"/>
      <c r="J79" s="7"/>
      <c r="K79" s="7"/>
    </row>
    <row r="80" spans="1:11" ht="36" customHeight="1" outlineLevel="1">
      <c r="A80" s="66" t="s">
        <v>58</v>
      </c>
      <c r="B80" s="69"/>
      <c r="C80" s="48" t="s">
        <v>13</v>
      </c>
      <c r="D80" s="32">
        <f aca="true" t="shared" si="21" ref="D80:I80">D81+D82+D83+D84+D85</f>
        <v>0</v>
      </c>
      <c r="E80" s="32">
        <f t="shared" si="21"/>
        <v>0</v>
      </c>
      <c r="F80" s="32">
        <f t="shared" si="21"/>
        <v>0</v>
      </c>
      <c r="G80" s="6">
        <f t="shared" si="21"/>
        <v>0</v>
      </c>
      <c r="H80" s="7">
        <f t="shared" si="21"/>
        <v>43934225.34</v>
      </c>
      <c r="I80" s="7">
        <f t="shared" si="21"/>
        <v>41303303.14</v>
      </c>
      <c r="J80" s="7">
        <f>J81+J82+J83+J84+J85</f>
        <v>42906474</v>
      </c>
      <c r="K80" s="7">
        <f>K81+K82+K83+K84+K85</f>
        <v>44603772</v>
      </c>
    </row>
    <row r="81" spans="1:11" ht="36" customHeight="1" outlineLevel="1">
      <c r="A81" s="67"/>
      <c r="B81" s="70"/>
      <c r="C81" s="48" t="s">
        <v>14</v>
      </c>
      <c r="D81" s="7"/>
      <c r="E81" s="7"/>
      <c r="F81" s="7"/>
      <c r="G81" s="8"/>
      <c r="H81" s="7"/>
      <c r="I81" s="7"/>
      <c r="J81" s="7"/>
      <c r="K81" s="7"/>
    </row>
    <row r="82" spans="1:11" ht="36" customHeight="1" outlineLevel="1">
      <c r="A82" s="67"/>
      <c r="B82" s="70"/>
      <c r="C82" s="33" t="s">
        <v>15</v>
      </c>
      <c r="D82" s="7"/>
      <c r="E82" s="7"/>
      <c r="F82" s="7"/>
      <c r="G82" s="8">
        <v>0</v>
      </c>
      <c r="H82" s="8">
        <v>31648984.8</v>
      </c>
      <c r="I82" s="8">
        <v>28818106.6</v>
      </c>
      <c r="J82" s="8">
        <v>29940326.2</v>
      </c>
      <c r="K82" s="7">
        <v>31128434.8</v>
      </c>
    </row>
    <row r="83" spans="1:11" ht="36" customHeight="1" outlineLevel="1">
      <c r="A83" s="67"/>
      <c r="B83" s="70"/>
      <c r="C83" s="34" t="s">
        <v>5</v>
      </c>
      <c r="D83" s="8"/>
      <c r="E83" s="8"/>
      <c r="F83" s="8"/>
      <c r="G83" s="8"/>
      <c r="H83" s="7">
        <v>12285240.54</v>
      </c>
      <c r="I83" s="7">
        <v>12485196.54</v>
      </c>
      <c r="J83" s="7">
        <v>12966147.8</v>
      </c>
      <c r="K83" s="7">
        <v>13475337.2</v>
      </c>
    </row>
    <row r="84" spans="1:11" ht="36" customHeight="1" outlineLevel="1">
      <c r="A84" s="67"/>
      <c r="B84" s="70"/>
      <c r="C84" s="47" t="s">
        <v>6</v>
      </c>
      <c r="D84" s="8"/>
      <c r="E84" s="8"/>
      <c r="F84" s="8"/>
      <c r="G84" s="8"/>
      <c r="H84" s="7"/>
      <c r="I84" s="7"/>
      <c r="J84" s="7"/>
      <c r="K84" s="7"/>
    </row>
    <row r="85" spans="1:11" ht="26.25" customHeight="1" outlineLevel="1">
      <c r="A85" s="68"/>
      <c r="B85" s="71"/>
      <c r="C85" s="49" t="s">
        <v>16</v>
      </c>
      <c r="D85" s="7"/>
      <c r="E85" s="7"/>
      <c r="F85" s="7"/>
      <c r="G85" s="8"/>
      <c r="H85" s="7"/>
      <c r="I85" s="7"/>
      <c r="J85" s="7"/>
      <c r="K85" s="7"/>
    </row>
    <row r="86" spans="1:11" ht="36" customHeight="1" outlineLevel="1">
      <c r="A86" s="66" t="s">
        <v>50</v>
      </c>
      <c r="B86" s="69"/>
      <c r="C86" s="48" t="s">
        <v>13</v>
      </c>
      <c r="D86" s="32">
        <f aca="true" t="shared" si="22" ref="D86:I86">D87+D88+D89+D90+D91</f>
        <v>163592000</v>
      </c>
      <c r="E86" s="32">
        <f t="shared" si="22"/>
        <v>157909000</v>
      </c>
      <c r="F86" s="32">
        <f t="shared" si="22"/>
        <v>148375500</v>
      </c>
      <c r="G86" s="6">
        <f t="shared" si="22"/>
        <v>0</v>
      </c>
      <c r="H86" s="7">
        <f t="shared" si="22"/>
        <v>0</v>
      </c>
      <c r="I86" s="7">
        <f t="shared" si="22"/>
        <v>0</v>
      </c>
      <c r="J86" s="7">
        <f>J87+J88+J89+J90+J91</f>
        <v>0</v>
      </c>
      <c r="K86" s="7">
        <f>K87+K88+K89+K90+K91</f>
        <v>0</v>
      </c>
    </row>
    <row r="87" spans="1:11" ht="36" customHeight="1" outlineLevel="1">
      <c r="A87" s="67"/>
      <c r="B87" s="70"/>
      <c r="C87" s="48" t="s">
        <v>14</v>
      </c>
      <c r="D87" s="7"/>
      <c r="E87" s="7"/>
      <c r="F87" s="7"/>
      <c r="G87" s="8"/>
      <c r="H87" s="7"/>
      <c r="I87" s="7"/>
      <c r="J87" s="7"/>
      <c r="K87" s="7"/>
    </row>
    <row r="88" spans="1:11" ht="36" customHeight="1" outlineLevel="1">
      <c r="A88" s="67"/>
      <c r="B88" s="70"/>
      <c r="C88" s="33" t="s">
        <v>15</v>
      </c>
      <c r="D88" s="7">
        <v>163592000</v>
      </c>
      <c r="E88" s="7">
        <f>29650300+129878500-1619800</f>
        <v>157909000</v>
      </c>
      <c r="F88" s="7">
        <f>149270600-895100</f>
        <v>148375500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</row>
    <row r="89" spans="1:11" ht="36" customHeight="1" outlineLevel="1">
      <c r="A89" s="67"/>
      <c r="B89" s="70"/>
      <c r="C89" s="34" t="s">
        <v>5</v>
      </c>
      <c r="D89" s="8"/>
      <c r="E89" s="8"/>
      <c r="F89" s="8"/>
      <c r="G89" s="8"/>
      <c r="H89" s="7"/>
      <c r="I89" s="7"/>
      <c r="J89" s="7"/>
      <c r="K89" s="7"/>
    </row>
    <row r="90" spans="1:11" ht="36" customHeight="1" outlineLevel="1">
      <c r="A90" s="67"/>
      <c r="B90" s="70"/>
      <c r="C90" s="47" t="s">
        <v>6</v>
      </c>
      <c r="D90" s="8"/>
      <c r="E90" s="8"/>
      <c r="F90" s="8"/>
      <c r="G90" s="8"/>
      <c r="H90" s="7"/>
      <c r="I90" s="7"/>
      <c r="J90" s="7"/>
      <c r="K90" s="7"/>
    </row>
    <row r="91" spans="1:11" ht="22.5" customHeight="1" outlineLevel="1">
      <c r="A91" s="68"/>
      <c r="B91" s="71"/>
      <c r="C91" s="49" t="s">
        <v>16</v>
      </c>
      <c r="D91" s="7"/>
      <c r="E91" s="7"/>
      <c r="F91" s="7"/>
      <c r="G91" s="8"/>
      <c r="H91" s="7"/>
      <c r="I91" s="7"/>
      <c r="J91" s="7"/>
      <c r="K91" s="7"/>
    </row>
    <row r="92" spans="1:11" ht="35.25" customHeight="1" outlineLevel="1">
      <c r="A92" s="97" t="s">
        <v>65</v>
      </c>
      <c r="B92" s="33"/>
      <c r="C92" s="48" t="s">
        <v>13</v>
      </c>
      <c r="D92" s="32">
        <f aca="true" t="shared" si="23" ref="D92:I92">D93+D94+D95+D96+D97</f>
        <v>410173</v>
      </c>
      <c r="E92" s="32">
        <f t="shared" si="23"/>
        <v>357000</v>
      </c>
      <c r="F92" s="32">
        <f t="shared" si="23"/>
        <v>426315.39999999997</v>
      </c>
      <c r="G92" s="6">
        <f t="shared" si="23"/>
        <v>553658.94</v>
      </c>
      <c r="H92" s="7">
        <f t="shared" si="23"/>
        <v>361338.03</v>
      </c>
      <c r="I92" s="7">
        <f t="shared" si="23"/>
        <v>496000</v>
      </c>
      <c r="J92" s="7">
        <f>J93+J94+J95+J96+J97</f>
        <v>300000</v>
      </c>
      <c r="K92" s="7">
        <f>K93+K94+K95+K96+K97</f>
        <v>300000</v>
      </c>
    </row>
    <row r="93" spans="1:11" ht="35.25" customHeight="1" outlineLevel="1">
      <c r="A93" s="83"/>
      <c r="B93" s="36"/>
      <c r="C93" s="48" t="s">
        <v>14</v>
      </c>
      <c r="D93" s="7"/>
      <c r="E93" s="7"/>
      <c r="F93" s="7"/>
      <c r="G93" s="8"/>
      <c r="H93" s="7"/>
      <c r="I93" s="7"/>
      <c r="J93" s="7"/>
      <c r="K93" s="7"/>
    </row>
    <row r="94" spans="1:11" ht="35.25" customHeight="1" outlineLevel="1">
      <c r="A94" s="83"/>
      <c r="B94" s="36"/>
      <c r="C94" s="33" t="s">
        <v>15</v>
      </c>
      <c r="D94" s="17"/>
      <c r="E94" s="17"/>
      <c r="F94" s="17"/>
      <c r="G94" s="9"/>
      <c r="J94" s="17"/>
      <c r="K94" s="17"/>
    </row>
    <row r="95" spans="1:11" ht="35.25" customHeight="1" outlineLevel="1">
      <c r="A95" s="83"/>
      <c r="B95" s="36"/>
      <c r="C95" s="34" t="s">
        <v>5</v>
      </c>
      <c r="D95" s="7">
        <v>410173</v>
      </c>
      <c r="E95" s="10">
        <f>300000-267811+267811+57000</f>
        <v>357000</v>
      </c>
      <c r="F95" s="10">
        <f>300000+100000+23900.3+2415.1</f>
        <v>426315.39999999997</v>
      </c>
      <c r="G95" s="8">
        <v>553658.94</v>
      </c>
      <c r="H95" s="7">
        <v>361338.03</v>
      </c>
      <c r="I95" s="7">
        <v>496000</v>
      </c>
      <c r="J95" s="7">
        <v>300000</v>
      </c>
      <c r="K95" s="7">
        <v>300000</v>
      </c>
    </row>
    <row r="96" spans="1:11" ht="35.25" customHeight="1" outlineLevel="1">
      <c r="A96" s="83"/>
      <c r="B96" s="36"/>
      <c r="C96" s="47" t="s">
        <v>6</v>
      </c>
      <c r="D96" s="7"/>
      <c r="E96" s="7"/>
      <c r="F96" s="7"/>
      <c r="G96" s="8"/>
      <c r="H96" s="7"/>
      <c r="I96" s="7"/>
      <c r="J96" s="7"/>
      <c r="K96" s="7"/>
    </row>
    <row r="97" spans="1:11" ht="21.75" customHeight="1" outlineLevel="1">
      <c r="A97" s="84"/>
      <c r="B97" s="36"/>
      <c r="C97" s="49" t="s">
        <v>16</v>
      </c>
      <c r="D97" s="7"/>
      <c r="E97" s="7"/>
      <c r="F97" s="7"/>
      <c r="G97" s="8"/>
      <c r="H97" s="7"/>
      <c r="I97" s="7"/>
      <c r="J97" s="7"/>
      <c r="K97" s="7"/>
    </row>
    <row r="98" spans="1:11" ht="37.5" customHeight="1" outlineLevel="1">
      <c r="A98" s="85" t="s">
        <v>66</v>
      </c>
      <c r="B98" s="69"/>
      <c r="C98" s="48" t="s">
        <v>13</v>
      </c>
      <c r="D98" s="32">
        <f aca="true" t="shared" si="24" ref="D98:I98">D99+D100+D101+D102+D103</f>
        <v>100733.82</v>
      </c>
      <c r="E98" s="32">
        <f t="shared" si="24"/>
        <v>99288.65</v>
      </c>
      <c r="F98" s="32">
        <f t="shared" si="24"/>
        <v>137720.16</v>
      </c>
      <c r="G98" s="6">
        <f t="shared" si="24"/>
        <v>150000</v>
      </c>
      <c r="H98" s="7">
        <f t="shared" si="24"/>
        <v>153853</v>
      </c>
      <c r="I98" s="7">
        <f t="shared" si="24"/>
        <v>219400</v>
      </c>
      <c r="J98" s="7">
        <f>J99+J100+J101+J102+J103</f>
        <v>200000</v>
      </c>
      <c r="K98" s="7">
        <f>K99+K100+K101+K102+K103</f>
        <v>200000</v>
      </c>
    </row>
    <row r="99" spans="1:11" ht="37.5" customHeight="1" outlineLevel="1">
      <c r="A99" s="86"/>
      <c r="B99" s="70"/>
      <c r="C99" s="48" t="s">
        <v>14</v>
      </c>
      <c r="D99" s="7"/>
      <c r="E99" s="7"/>
      <c r="F99" s="7"/>
      <c r="G99" s="8"/>
      <c r="H99" s="7"/>
      <c r="I99" s="7"/>
      <c r="J99" s="7"/>
      <c r="K99" s="7"/>
    </row>
    <row r="100" spans="1:11" ht="37.5" customHeight="1" outlineLevel="1">
      <c r="A100" s="86"/>
      <c r="B100" s="70"/>
      <c r="C100" s="33" t="s">
        <v>15</v>
      </c>
      <c r="D100" s="7"/>
      <c r="E100" s="7"/>
      <c r="F100" s="7"/>
      <c r="G100" s="8"/>
      <c r="H100" s="7"/>
      <c r="I100" s="7"/>
      <c r="J100" s="7"/>
      <c r="K100" s="7"/>
    </row>
    <row r="101" spans="1:11" ht="37.5" customHeight="1" outlineLevel="1">
      <c r="A101" s="86"/>
      <c r="B101" s="70"/>
      <c r="C101" s="34" t="s">
        <v>5</v>
      </c>
      <c r="D101" s="7">
        <v>100733.82</v>
      </c>
      <c r="E101" s="7">
        <v>99288.65</v>
      </c>
      <c r="F101" s="7">
        <f>150000-2454.32-9825.52</f>
        <v>137720.16</v>
      </c>
      <c r="G101" s="8">
        <v>150000</v>
      </c>
      <c r="H101" s="7">
        <f>152000+1853</f>
        <v>153853</v>
      </c>
      <c r="I101" s="7">
        <v>219400</v>
      </c>
      <c r="J101" s="7">
        <v>200000</v>
      </c>
      <c r="K101" s="7">
        <v>200000</v>
      </c>
    </row>
    <row r="102" spans="1:11" ht="37.5" customHeight="1" outlineLevel="1">
      <c r="A102" s="86"/>
      <c r="B102" s="70"/>
      <c r="C102" s="47" t="s">
        <v>6</v>
      </c>
      <c r="D102" s="7"/>
      <c r="E102" s="7"/>
      <c r="F102" s="7"/>
      <c r="G102" s="8"/>
      <c r="H102" s="7"/>
      <c r="I102" s="7"/>
      <c r="J102" s="7"/>
      <c r="K102" s="7"/>
    </row>
    <row r="103" spans="1:11" ht="37.5" customHeight="1" outlineLevel="1">
      <c r="A103" s="87"/>
      <c r="B103" s="71"/>
      <c r="C103" s="49" t="s">
        <v>16</v>
      </c>
      <c r="D103" s="7"/>
      <c r="E103" s="7"/>
      <c r="F103" s="7"/>
      <c r="G103" s="8"/>
      <c r="H103" s="7"/>
      <c r="I103" s="7"/>
      <c r="J103" s="7"/>
      <c r="K103" s="7"/>
    </row>
    <row r="104" spans="1:11" s="25" customFormat="1" ht="33.75" customHeight="1" outlineLevel="1">
      <c r="A104" s="106" t="s">
        <v>24</v>
      </c>
      <c r="B104" s="92"/>
      <c r="C104" s="55" t="s">
        <v>13</v>
      </c>
      <c r="D104" s="5">
        <f aca="true" t="shared" si="25" ref="D104:J109">D110+D116+D140+D176+D158+D164+D170+D134+D182</f>
        <v>27000286.42</v>
      </c>
      <c r="E104" s="5">
        <f t="shared" si="25"/>
        <v>23291589.099999998</v>
      </c>
      <c r="F104" s="5">
        <f t="shared" si="25"/>
        <v>32364661.229999997</v>
      </c>
      <c r="G104" s="5">
        <f t="shared" si="25"/>
        <v>26343956.28</v>
      </c>
      <c r="H104" s="5">
        <f t="shared" si="25"/>
        <v>37147767</v>
      </c>
      <c r="I104" s="5">
        <f t="shared" si="25"/>
        <v>25074097.22</v>
      </c>
      <c r="J104" s="5">
        <f t="shared" si="25"/>
        <v>14393611.11</v>
      </c>
      <c r="K104" s="5">
        <f aca="true" t="shared" si="26" ref="K104:K109">K110+K116+K140+K176+K158+K164+K170+K134+K182</f>
        <v>14996286.870000001</v>
      </c>
    </row>
    <row r="105" spans="1:11" s="25" customFormat="1" ht="33.75" customHeight="1" outlineLevel="1">
      <c r="A105" s="107"/>
      <c r="B105" s="92"/>
      <c r="C105" s="23" t="s">
        <v>14</v>
      </c>
      <c r="D105" s="5">
        <f aca="true" t="shared" si="27" ref="D105:G108">D111+D117+D141+D177+D159+D165+D171+D135+D183</f>
        <v>2500000</v>
      </c>
      <c r="E105" s="5">
        <f t="shared" si="27"/>
        <v>0</v>
      </c>
      <c r="F105" s="5">
        <f t="shared" si="27"/>
        <v>0</v>
      </c>
      <c r="G105" s="5">
        <f t="shared" si="27"/>
        <v>0</v>
      </c>
      <c r="H105" s="5">
        <f t="shared" si="25"/>
        <v>0</v>
      </c>
      <c r="I105" s="5">
        <f t="shared" si="25"/>
        <v>0</v>
      </c>
      <c r="J105" s="5">
        <f t="shared" si="25"/>
        <v>0</v>
      </c>
      <c r="K105" s="5">
        <f t="shared" si="26"/>
        <v>0</v>
      </c>
    </row>
    <row r="106" spans="1:11" s="25" customFormat="1" ht="33.75" customHeight="1" outlineLevel="1">
      <c r="A106" s="107"/>
      <c r="B106" s="92"/>
      <c r="C106" s="23" t="s">
        <v>15</v>
      </c>
      <c r="D106" s="5">
        <f t="shared" si="27"/>
        <v>16476928.82</v>
      </c>
      <c r="E106" s="5">
        <f t="shared" si="27"/>
        <v>15340141.7</v>
      </c>
      <c r="F106" s="5">
        <f t="shared" si="27"/>
        <v>13350435.969999999</v>
      </c>
      <c r="G106" s="5">
        <f t="shared" si="27"/>
        <v>13849795</v>
      </c>
      <c r="H106" s="5">
        <f t="shared" si="25"/>
        <v>19096095.4</v>
      </c>
      <c r="I106" s="5">
        <f t="shared" si="25"/>
        <v>13589600</v>
      </c>
      <c r="J106" s="5">
        <f t="shared" si="25"/>
        <v>14126700</v>
      </c>
      <c r="K106" s="5">
        <f t="shared" si="26"/>
        <v>14737100</v>
      </c>
    </row>
    <row r="107" spans="1:11" s="25" customFormat="1" ht="33.75" customHeight="1" outlineLevel="1">
      <c r="A107" s="107"/>
      <c r="B107" s="92"/>
      <c r="C107" s="27" t="s">
        <v>5</v>
      </c>
      <c r="D107" s="5">
        <f t="shared" si="27"/>
        <v>8023357.6</v>
      </c>
      <c r="E107" s="5">
        <f t="shared" si="27"/>
        <v>7951447.399999999</v>
      </c>
      <c r="F107" s="5">
        <f t="shared" si="27"/>
        <v>19014225.259999998</v>
      </c>
      <c r="G107" s="5">
        <f t="shared" si="27"/>
        <v>12494161.28</v>
      </c>
      <c r="H107" s="5">
        <f t="shared" si="25"/>
        <v>18051671.599999998</v>
      </c>
      <c r="I107" s="5">
        <f t="shared" si="25"/>
        <v>11484497.22</v>
      </c>
      <c r="J107" s="5">
        <f t="shared" si="25"/>
        <v>266911.11</v>
      </c>
      <c r="K107" s="5">
        <f t="shared" si="26"/>
        <v>259186.87</v>
      </c>
    </row>
    <row r="108" spans="1:11" s="25" customFormat="1" ht="33.75" customHeight="1" outlineLevel="1">
      <c r="A108" s="107"/>
      <c r="B108" s="92"/>
      <c r="C108" s="53" t="s">
        <v>6</v>
      </c>
      <c r="D108" s="5">
        <f t="shared" si="27"/>
        <v>0</v>
      </c>
      <c r="E108" s="5">
        <f t="shared" si="27"/>
        <v>0</v>
      </c>
      <c r="F108" s="5">
        <f t="shared" si="27"/>
        <v>0</v>
      </c>
      <c r="G108" s="5">
        <f t="shared" si="27"/>
        <v>0</v>
      </c>
      <c r="H108" s="5">
        <f t="shared" si="25"/>
        <v>0</v>
      </c>
      <c r="I108" s="5">
        <f t="shared" si="25"/>
        <v>0</v>
      </c>
      <c r="J108" s="5">
        <f t="shared" si="25"/>
        <v>0</v>
      </c>
      <c r="K108" s="5">
        <f t="shared" si="26"/>
        <v>0</v>
      </c>
    </row>
    <row r="109" spans="1:11" s="25" customFormat="1" ht="33.75" customHeight="1" outlineLevel="1">
      <c r="A109" s="107"/>
      <c r="B109" s="92"/>
      <c r="C109" s="55" t="s">
        <v>16</v>
      </c>
      <c r="D109" s="5">
        <f>D115+D121+D145+D181+D163+D169+D175+D139+D187</f>
        <v>0</v>
      </c>
      <c r="E109" s="5">
        <f>E115+E121+E145+E181+E163+E169+E175+E139+E187</f>
        <v>0</v>
      </c>
      <c r="F109" s="5">
        <f>F115+F121+F145+F181+F163+F169+F175+F139+F187</f>
        <v>0</v>
      </c>
      <c r="G109" s="5">
        <f>G115+G121+G145+G181+G163+G169+G175+G139+G187</f>
        <v>0</v>
      </c>
      <c r="H109" s="5">
        <f t="shared" si="25"/>
        <v>0</v>
      </c>
      <c r="I109" s="5">
        <f t="shared" si="25"/>
        <v>0</v>
      </c>
      <c r="J109" s="5">
        <f t="shared" si="25"/>
        <v>0</v>
      </c>
      <c r="K109" s="5">
        <f t="shared" si="26"/>
        <v>0</v>
      </c>
    </row>
    <row r="110" spans="1:11" ht="36" customHeight="1" outlineLevel="1">
      <c r="A110" s="74" t="s">
        <v>25</v>
      </c>
      <c r="B110" s="73"/>
      <c r="C110" s="33" t="s">
        <v>13</v>
      </c>
      <c r="D110" s="7">
        <f aca="true" t="shared" si="28" ref="D110:I110">D111+D112+D113+D114+D115</f>
        <v>211173</v>
      </c>
      <c r="E110" s="7">
        <f t="shared" si="28"/>
        <v>128253.9</v>
      </c>
      <c r="F110" s="7">
        <f t="shared" si="28"/>
        <v>137008.3</v>
      </c>
      <c r="G110" s="8">
        <f t="shared" si="28"/>
        <v>159465.95</v>
      </c>
      <c r="H110" s="7">
        <f t="shared" si="28"/>
        <v>180547</v>
      </c>
      <c r="I110" s="7">
        <f t="shared" si="28"/>
        <v>200000</v>
      </c>
      <c r="J110" s="7">
        <f>J111+J112+J113+J114+J115</f>
        <v>160000</v>
      </c>
      <c r="K110" s="7">
        <f>K111+K112+K113+K114+K115</f>
        <v>150000</v>
      </c>
    </row>
    <row r="111" spans="1:11" ht="36" customHeight="1" outlineLevel="1">
      <c r="A111" s="75"/>
      <c r="B111" s="73"/>
      <c r="C111" s="33" t="s">
        <v>14</v>
      </c>
      <c r="D111" s="7"/>
      <c r="E111" s="7"/>
      <c r="F111" s="7"/>
      <c r="G111" s="8"/>
      <c r="H111" s="7"/>
      <c r="I111" s="7"/>
      <c r="J111" s="7"/>
      <c r="K111" s="7"/>
    </row>
    <row r="112" spans="1:11" ht="36" customHeight="1" outlineLevel="1">
      <c r="A112" s="75"/>
      <c r="B112" s="73"/>
      <c r="C112" s="33" t="s">
        <v>15</v>
      </c>
      <c r="D112" s="32"/>
      <c r="E112" s="32"/>
      <c r="F112" s="32"/>
      <c r="G112" s="6"/>
      <c r="H112" s="7"/>
      <c r="I112" s="7"/>
      <c r="J112" s="7"/>
      <c r="K112" s="7"/>
    </row>
    <row r="113" spans="1:11" ht="36" customHeight="1" outlineLevel="1">
      <c r="A113" s="75"/>
      <c r="B113" s="73"/>
      <c r="C113" s="34" t="s">
        <v>5</v>
      </c>
      <c r="D113" s="7">
        <v>211173</v>
      </c>
      <c r="E113" s="7">
        <v>128253.9</v>
      </c>
      <c r="F113" s="7">
        <f>137008.3</f>
        <v>137008.3</v>
      </c>
      <c r="G113" s="8">
        <v>159465.95</v>
      </c>
      <c r="H113" s="7">
        <f>190000-1853-7600</f>
        <v>180547</v>
      </c>
      <c r="I113" s="7">
        <v>200000</v>
      </c>
      <c r="J113" s="7">
        <v>160000</v>
      </c>
      <c r="K113" s="7">
        <v>150000</v>
      </c>
    </row>
    <row r="114" spans="1:11" ht="36" customHeight="1" outlineLevel="1">
      <c r="A114" s="75"/>
      <c r="B114" s="73"/>
      <c r="C114" s="47" t="s">
        <v>6</v>
      </c>
      <c r="D114" s="7"/>
      <c r="E114" s="7"/>
      <c r="F114" s="7"/>
      <c r="G114" s="8"/>
      <c r="H114" s="7"/>
      <c r="I114" s="7"/>
      <c r="J114" s="7"/>
      <c r="K114" s="7"/>
    </row>
    <row r="115" spans="1:11" ht="36" customHeight="1" outlineLevel="1">
      <c r="A115" s="75"/>
      <c r="B115" s="73"/>
      <c r="C115" s="33" t="s">
        <v>16</v>
      </c>
      <c r="D115" s="7"/>
      <c r="E115" s="7"/>
      <c r="F115" s="7"/>
      <c r="G115" s="8"/>
      <c r="H115" s="7"/>
      <c r="I115" s="7"/>
      <c r="J115" s="7"/>
      <c r="K115" s="7"/>
    </row>
    <row r="116" spans="1:11" ht="36" customHeight="1" outlineLevel="1">
      <c r="A116" s="72" t="s">
        <v>49</v>
      </c>
      <c r="B116" s="73"/>
      <c r="C116" s="33" t="s">
        <v>13</v>
      </c>
      <c r="D116" s="7">
        <f aca="true" t="shared" si="29" ref="D116:I116">D117+D118+D119+D120+D121</f>
        <v>419921.5</v>
      </c>
      <c r="E116" s="7">
        <f t="shared" si="29"/>
        <v>435278.28</v>
      </c>
      <c r="F116" s="7">
        <f t="shared" si="29"/>
        <v>477873.81</v>
      </c>
      <c r="G116" s="8">
        <f t="shared" si="29"/>
        <v>580304.21</v>
      </c>
      <c r="H116" s="7">
        <f t="shared" si="29"/>
        <v>760000</v>
      </c>
      <c r="I116" s="7">
        <f t="shared" si="29"/>
        <v>800000</v>
      </c>
      <c r="J116" s="7">
        <f>J117+J118+J119+J120+J121</f>
        <v>0</v>
      </c>
      <c r="K116" s="7">
        <f>K117+K118+K119+K120+K121</f>
        <v>0</v>
      </c>
    </row>
    <row r="117" spans="1:11" ht="36" customHeight="1" outlineLevel="1">
      <c r="A117" s="72"/>
      <c r="B117" s="73"/>
      <c r="C117" s="33" t="s">
        <v>14</v>
      </c>
      <c r="D117" s="7"/>
      <c r="E117" s="7"/>
      <c r="F117" s="7"/>
      <c r="G117" s="8"/>
      <c r="H117" s="7"/>
      <c r="I117" s="7"/>
      <c r="J117" s="7"/>
      <c r="K117" s="7"/>
    </row>
    <row r="118" spans="1:11" ht="36" customHeight="1" outlineLevel="1">
      <c r="A118" s="72"/>
      <c r="B118" s="73"/>
      <c r="C118" s="33" t="s">
        <v>15</v>
      </c>
      <c r="D118" s="7"/>
      <c r="E118" s="7"/>
      <c r="F118" s="7"/>
      <c r="G118" s="8"/>
      <c r="H118" s="7"/>
      <c r="I118" s="7"/>
      <c r="J118" s="7"/>
      <c r="K118" s="7"/>
    </row>
    <row r="119" spans="1:11" ht="36" customHeight="1" outlineLevel="1">
      <c r="A119" s="72"/>
      <c r="B119" s="73"/>
      <c r="C119" s="34" t="s">
        <v>5</v>
      </c>
      <c r="D119" s="7">
        <v>419921.5</v>
      </c>
      <c r="E119" s="7">
        <v>435278.28</v>
      </c>
      <c r="F119" s="7">
        <f>477873.81</f>
        <v>477873.81</v>
      </c>
      <c r="G119" s="8">
        <f>G125+G131</f>
        <v>580304.21</v>
      </c>
      <c r="H119" s="8">
        <f>H125+H131</f>
        <v>760000</v>
      </c>
      <c r="I119" s="8">
        <f>I125+I131</f>
        <v>800000</v>
      </c>
      <c r="J119" s="8">
        <f>J125+J131</f>
        <v>0</v>
      </c>
      <c r="K119" s="7">
        <f>K125+K131</f>
        <v>0</v>
      </c>
    </row>
    <row r="120" spans="1:11" ht="36" customHeight="1" outlineLevel="1">
      <c r="A120" s="72"/>
      <c r="B120" s="73"/>
      <c r="C120" s="47" t="s">
        <v>6</v>
      </c>
      <c r="D120" s="7"/>
      <c r="E120" s="7"/>
      <c r="F120" s="7"/>
      <c r="G120" s="8"/>
      <c r="H120" s="7"/>
      <c r="I120" s="7"/>
      <c r="J120" s="7"/>
      <c r="K120" s="7"/>
    </row>
    <row r="121" spans="1:11" ht="36" customHeight="1" outlineLevel="1">
      <c r="A121" s="72"/>
      <c r="B121" s="73"/>
      <c r="C121" s="33" t="s">
        <v>16</v>
      </c>
      <c r="D121" s="7"/>
      <c r="E121" s="7"/>
      <c r="F121" s="7"/>
      <c r="G121" s="8"/>
      <c r="H121" s="7"/>
      <c r="I121" s="7"/>
      <c r="J121" s="7"/>
      <c r="K121" s="7"/>
    </row>
    <row r="122" spans="1:11" ht="36" customHeight="1" outlineLevel="1">
      <c r="A122" s="72" t="s">
        <v>40</v>
      </c>
      <c r="B122" s="73"/>
      <c r="C122" s="33" t="s">
        <v>13</v>
      </c>
      <c r="D122" s="7">
        <f aca="true" t="shared" si="30" ref="D122:I122">D123+D124+D125+D126+D127</f>
        <v>419921.5</v>
      </c>
      <c r="E122" s="7">
        <f t="shared" si="30"/>
        <v>435278.28</v>
      </c>
      <c r="F122" s="7">
        <f t="shared" si="30"/>
        <v>405364.23</v>
      </c>
      <c r="G122" s="8">
        <f t="shared" si="30"/>
        <v>371263.79</v>
      </c>
      <c r="H122" s="7">
        <f t="shared" si="30"/>
        <v>475000</v>
      </c>
      <c r="I122" s="7">
        <f t="shared" si="30"/>
        <v>500000</v>
      </c>
      <c r="J122" s="7">
        <f>J123+J124+J125+J126+J127</f>
        <v>0</v>
      </c>
      <c r="K122" s="7">
        <f>K123+K124+K125+K126+K127</f>
        <v>0</v>
      </c>
    </row>
    <row r="123" spans="1:11" ht="36" customHeight="1" outlineLevel="1">
      <c r="A123" s="72"/>
      <c r="B123" s="73"/>
      <c r="C123" s="33" t="s">
        <v>14</v>
      </c>
      <c r="D123" s="7"/>
      <c r="E123" s="7"/>
      <c r="F123" s="7"/>
      <c r="G123" s="8"/>
      <c r="H123" s="7"/>
      <c r="I123" s="7"/>
      <c r="J123" s="7"/>
      <c r="K123" s="7"/>
    </row>
    <row r="124" spans="1:11" ht="36" customHeight="1" outlineLevel="1">
      <c r="A124" s="72"/>
      <c r="B124" s="73"/>
      <c r="C124" s="33" t="s">
        <v>15</v>
      </c>
      <c r="D124" s="7"/>
      <c r="E124" s="7"/>
      <c r="F124" s="7"/>
      <c r="G124" s="8"/>
      <c r="H124" s="7"/>
      <c r="I124" s="7"/>
      <c r="J124" s="7"/>
      <c r="K124" s="7"/>
    </row>
    <row r="125" spans="1:11" ht="36" customHeight="1" outlineLevel="1">
      <c r="A125" s="72"/>
      <c r="B125" s="73"/>
      <c r="C125" s="34" t="s">
        <v>5</v>
      </c>
      <c r="D125" s="7">
        <v>419921.5</v>
      </c>
      <c r="E125" s="7">
        <v>435278.28</v>
      </c>
      <c r="F125" s="7">
        <v>405364.23</v>
      </c>
      <c r="G125" s="8">
        <v>371263.79</v>
      </c>
      <c r="H125" s="7">
        <v>475000</v>
      </c>
      <c r="I125" s="7">
        <v>500000</v>
      </c>
      <c r="J125" s="7">
        <v>0</v>
      </c>
      <c r="K125" s="7">
        <v>0</v>
      </c>
    </row>
    <row r="126" spans="1:11" ht="36" customHeight="1" outlineLevel="1">
      <c r="A126" s="72"/>
      <c r="B126" s="73"/>
      <c r="C126" s="47" t="s">
        <v>6</v>
      </c>
      <c r="D126" s="7"/>
      <c r="E126" s="7"/>
      <c r="F126" s="7"/>
      <c r="G126" s="8"/>
      <c r="H126" s="7"/>
      <c r="I126" s="7"/>
      <c r="J126" s="7"/>
      <c r="K126" s="7"/>
    </row>
    <row r="127" spans="1:11" ht="36" customHeight="1" outlineLevel="1">
      <c r="A127" s="72"/>
      <c r="B127" s="73"/>
      <c r="C127" s="33" t="s">
        <v>16</v>
      </c>
      <c r="D127" s="7"/>
      <c r="E127" s="7"/>
      <c r="F127" s="7"/>
      <c r="G127" s="8"/>
      <c r="H127" s="7"/>
      <c r="I127" s="7"/>
      <c r="J127" s="7"/>
      <c r="K127" s="7"/>
    </row>
    <row r="128" spans="1:11" ht="36" customHeight="1" outlineLevel="1">
      <c r="A128" s="72" t="s">
        <v>39</v>
      </c>
      <c r="B128" s="73"/>
      <c r="C128" s="33" t="s">
        <v>13</v>
      </c>
      <c r="D128" s="7">
        <f aca="true" t="shared" si="31" ref="D128:J128">D129+D130+D131+D132+D133</f>
        <v>0</v>
      </c>
      <c r="E128" s="7">
        <f t="shared" si="31"/>
        <v>0</v>
      </c>
      <c r="F128" s="7">
        <f t="shared" si="31"/>
        <v>72509.58</v>
      </c>
      <c r="G128" s="8">
        <f t="shared" si="31"/>
        <v>209040.42</v>
      </c>
      <c r="H128" s="8">
        <f t="shared" si="31"/>
        <v>285000</v>
      </c>
      <c r="I128" s="7">
        <f t="shared" si="31"/>
        <v>300000</v>
      </c>
      <c r="J128" s="7">
        <f t="shared" si="31"/>
        <v>0</v>
      </c>
      <c r="K128" s="7">
        <f>K129+K130+K131+K132+K133</f>
        <v>0</v>
      </c>
    </row>
    <row r="129" spans="1:11" ht="36" customHeight="1" outlineLevel="1">
      <c r="A129" s="72"/>
      <c r="B129" s="73"/>
      <c r="C129" s="33" t="s">
        <v>14</v>
      </c>
      <c r="D129" s="7"/>
      <c r="E129" s="7"/>
      <c r="F129" s="7"/>
      <c r="G129" s="8"/>
      <c r="H129" s="7"/>
      <c r="I129" s="7"/>
      <c r="J129" s="7"/>
      <c r="K129" s="7"/>
    </row>
    <row r="130" spans="1:11" ht="36" customHeight="1" outlineLevel="1">
      <c r="A130" s="72"/>
      <c r="B130" s="73"/>
      <c r="C130" s="33" t="s">
        <v>15</v>
      </c>
      <c r="D130" s="7"/>
      <c r="E130" s="7"/>
      <c r="F130" s="7"/>
      <c r="G130" s="8"/>
      <c r="H130" s="7"/>
      <c r="I130" s="7"/>
      <c r="J130" s="7"/>
      <c r="K130" s="7"/>
    </row>
    <row r="131" spans="1:11" ht="36" customHeight="1" outlineLevel="1">
      <c r="A131" s="72"/>
      <c r="B131" s="73"/>
      <c r="C131" s="34" t="s">
        <v>5</v>
      </c>
      <c r="D131" s="7">
        <v>0</v>
      </c>
      <c r="E131" s="7">
        <v>0</v>
      </c>
      <c r="F131" s="7">
        <f>72509.58</f>
        <v>72509.58</v>
      </c>
      <c r="G131" s="8">
        <v>209040.42</v>
      </c>
      <c r="H131" s="7">
        <v>285000</v>
      </c>
      <c r="I131" s="7">
        <v>300000</v>
      </c>
      <c r="J131" s="7">
        <v>0</v>
      </c>
      <c r="K131" s="7">
        <v>0</v>
      </c>
    </row>
    <row r="132" spans="1:11" ht="36" customHeight="1" outlineLevel="1">
      <c r="A132" s="72"/>
      <c r="B132" s="73"/>
      <c r="C132" s="47" t="s">
        <v>6</v>
      </c>
      <c r="D132" s="7"/>
      <c r="E132" s="7"/>
      <c r="F132" s="7"/>
      <c r="G132" s="8"/>
      <c r="H132" s="7"/>
      <c r="I132" s="7"/>
      <c r="J132" s="7"/>
      <c r="K132" s="7"/>
    </row>
    <row r="133" spans="1:11" ht="36" customHeight="1" outlineLevel="1">
      <c r="A133" s="72"/>
      <c r="B133" s="73"/>
      <c r="C133" s="33" t="s">
        <v>16</v>
      </c>
      <c r="D133" s="7"/>
      <c r="E133" s="7"/>
      <c r="F133" s="7"/>
      <c r="G133" s="8"/>
      <c r="H133" s="7"/>
      <c r="I133" s="7"/>
      <c r="J133" s="7"/>
      <c r="K133" s="7"/>
    </row>
    <row r="134" spans="1:11" ht="36" customHeight="1" outlineLevel="1">
      <c r="A134" s="74" t="s">
        <v>67</v>
      </c>
      <c r="B134" s="91"/>
      <c r="C134" s="48" t="s">
        <v>13</v>
      </c>
      <c r="D134" s="7">
        <f aca="true" t="shared" si="32" ref="D134:I134">D135+D136+D137+D138+D139</f>
        <v>100100</v>
      </c>
      <c r="E134" s="7">
        <f t="shared" si="32"/>
        <v>101830</v>
      </c>
      <c r="F134" s="7">
        <f t="shared" si="32"/>
        <v>106173</v>
      </c>
      <c r="G134" s="8">
        <f t="shared" si="32"/>
        <v>107956</v>
      </c>
      <c r="H134" s="7">
        <f t="shared" si="32"/>
        <v>97946</v>
      </c>
      <c r="I134" s="7">
        <f t="shared" si="32"/>
        <v>124500</v>
      </c>
      <c r="J134" s="7">
        <f>J135+J136+J137+J138+J139</f>
        <v>50000</v>
      </c>
      <c r="K134" s="7">
        <f>K135+K136+K137+K138+K139</f>
        <v>50000</v>
      </c>
    </row>
    <row r="135" spans="1:11" ht="36" customHeight="1" outlineLevel="1">
      <c r="A135" s="75"/>
      <c r="B135" s="91"/>
      <c r="C135" s="33" t="s">
        <v>14</v>
      </c>
      <c r="D135" s="7"/>
      <c r="E135" s="7"/>
      <c r="F135" s="7"/>
      <c r="G135" s="8"/>
      <c r="H135" s="7"/>
      <c r="I135" s="7"/>
      <c r="J135" s="7"/>
      <c r="K135" s="7"/>
    </row>
    <row r="136" spans="1:11" ht="36" customHeight="1" outlineLevel="1">
      <c r="A136" s="75"/>
      <c r="B136" s="91"/>
      <c r="C136" s="48" t="s">
        <v>15</v>
      </c>
      <c r="D136" s="7"/>
      <c r="E136" s="7"/>
      <c r="F136" s="7"/>
      <c r="G136" s="8"/>
      <c r="H136" s="7"/>
      <c r="I136" s="7"/>
      <c r="J136" s="7"/>
      <c r="K136" s="7"/>
    </row>
    <row r="137" spans="1:11" ht="36" customHeight="1" outlineLevel="1">
      <c r="A137" s="75"/>
      <c r="B137" s="91"/>
      <c r="C137" s="37" t="s">
        <v>5</v>
      </c>
      <c r="D137" s="8">
        <v>100100</v>
      </c>
      <c r="E137" s="8">
        <v>101830</v>
      </c>
      <c r="F137" s="8">
        <v>106173</v>
      </c>
      <c r="G137" s="8">
        <v>107956</v>
      </c>
      <c r="H137" s="7">
        <f>124500-26554</f>
        <v>97946</v>
      </c>
      <c r="I137" s="7">
        <v>124500</v>
      </c>
      <c r="J137" s="7">
        <v>50000</v>
      </c>
      <c r="K137" s="7">
        <v>50000</v>
      </c>
    </row>
    <row r="138" spans="1:11" ht="36" customHeight="1" outlineLevel="1">
      <c r="A138" s="75"/>
      <c r="B138" s="91"/>
      <c r="C138" s="46" t="s">
        <v>6</v>
      </c>
      <c r="D138" s="8"/>
      <c r="E138" s="8"/>
      <c r="F138" s="8"/>
      <c r="G138" s="8"/>
      <c r="H138" s="7"/>
      <c r="I138" s="7"/>
      <c r="J138" s="7"/>
      <c r="K138" s="7"/>
    </row>
    <row r="139" spans="1:11" ht="36" customHeight="1" outlineLevel="1">
      <c r="A139" s="75"/>
      <c r="B139" s="91"/>
      <c r="C139" s="33" t="s">
        <v>16</v>
      </c>
      <c r="D139" s="7"/>
      <c r="E139" s="7"/>
      <c r="F139" s="7"/>
      <c r="G139" s="8"/>
      <c r="H139" s="7"/>
      <c r="I139" s="7"/>
      <c r="J139" s="7"/>
      <c r="K139" s="7"/>
    </row>
    <row r="140" spans="1:11" ht="36" customHeight="1" outlineLevel="1">
      <c r="A140" s="74" t="s">
        <v>60</v>
      </c>
      <c r="B140" s="99"/>
      <c r="C140" s="33" t="s">
        <v>13</v>
      </c>
      <c r="D140" s="7">
        <f aca="true" t="shared" si="33" ref="D140:I140">D141+D142+D143+D144+D145</f>
        <v>9792163.1</v>
      </c>
      <c r="E140" s="7">
        <f t="shared" si="33"/>
        <v>7286085.22</v>
      </c>
      <c r="F140" s="7">
        <f t="shared" si="33"/>
        <v>18608635.15</v>
      </c>
      <c r="G140" s="8">
        <f t="shared" si="33"/>
        <v>12676913.12</v>
      </c>
      <c r="H140" s="7">
        <f>H141+H142+H143+H144+H145</f>
        <v>22428421</v>
      </c>
      <c r="I140" s="7">
        <f t="shared" si="33"/>
        <v>10305275</v>
      </c>
      <c r="J140" s="7">
        <f>J141+J142+J143+J144+J145</f>
        <v>0</v>
      </c>
      <c r="K140" s="7">
        <f>K141+K142+K143+K144+K145</f>
        <v>0</v>
      </c>
    </row>
    <row r="141" spans="1:11" ht="36" customHeight="1" outlineLevel="1">
      <c r="A141" s="75"/>
      <c r="B141" s="100"/>
      <c r="C141" s="33" t="s">
        <v>14</v>
      </c>
      <c r="D141" s="7">
        <f aca="true" t="shared" si="34" ref="D141:I143">D147+D153</f>
        <v>2500000</v>
      </c>
      <c r="E141" s="7">
        <f t="shared" si="34"/>
        <v>0</v>
      </c>
      <c r="F141" s="7">
        <f t="shared" si="34"/>
        <v>0</v>
      </c>
      <c r="G141" s="7">
        <f t="shared" si="34"/>
        <v>0</v>
      </c>
      <c r="H141" s="7">
        <f t="shared" si="34"/>
        <v>0</v>
      </c>
      <c r="I141" s="7">
        <f t="shared" si="34"/>
        <v>0</v>
      </c>
      <c r="J141" s="7">
        <f aca="true" t="shared" si="35" ref="J141:K143">J147+J153</f>
        <v>0</v>
      </c>
      <c r="K141" s="7">
        <f t="shared" si="35"/>
        <v>0</v>
      </c>
    </row>
    <row r="142" spans="1:11" ht="36" customHeight="1" outlineLevel="1">
      <c r="A142" s="75"/>
      <c r="B142" s="100"/>
      <c r="C142" s="33" t="s">
        <v>15</v>
      </c>
      <c r="D142" s="7">
        <f t="shared" si="34"/>
        <v>0</v>
      </c>
      <c r="E142" s="7">
        <f t="shared" si="34"/>
        <v>0</v>
      </c>
      <c r="F142" s="7">
        <f t="shared" si="34"/>
        <v>406400</v>
      </c>
      <c r="G142" s="7">
        <f t="shared" si="34"/>
        <v>1089600</v>
      </c>
      <c r="H142" s="7">
        <f>H148+H154</f>
        <v>5470942.4</v>
      </c>
      <c r="I142" s="7">
        <f t="shared" si="34"/>
        <v>0</v>
      </c>
      <c r="J142" s="7">
        <f t="shared" si="35"/>
        <v>0</v>
      </c>
      <c r="K142" s="7">
        <f t="shared" si="35"/>
        <v>0</v>
      </c>
    </row>
    <row r="143" spans="1:11" ht="36" customHeight="1" outlineLevel="1">
      <c r="A143" s="75"/>
      <c r="B143" s="100"/>
      <c r="C143" s="34" t="s">
        <v>5</v>
      </c>
      <c r="D143" s="8">
        <f t="shared" si="34"/>
        <v>7292163.1</v>
      </c>
      <c r="E143" s="8">
        <f t="shared" si="34"/>
        <v>7286085.22</v>
      </c>
      <c r="F143" s="8">
        <f t="shared" si="34"/>
        <v>18202235.15</v>
      </c>
      <c r="G143" s="8">
        <f t="shared" si="34"/>
        <v>11587313.12</v>
      </c>
      <c r="H143" s="8">
        <f>H149+H155</f>
        <v>16957478.599999998</v>
      </c>
      <c r="I143" s="8">
        <f t="shared" si="34"/>
        <v>10305275</v>
      </c>
      <c r="J143" s="8">
        <f t="shared" si="35"/>
        <v>0</v>
      </c>
      <c r="K143" s="7">
        <f t="shared" si="35"/>
        <v>0</v>
      </c>
    </row>
    <row r="144" spans="1:11" ht="36" customHeight="1" outlineLevel="1">
      <c r="A144" s="75"/>
      <c r="B144" s="100"/>
      <c r="C144" s="47" t="s">
        <v>6</v>
      </c>
      <c r="D144" s="8"/>
      <c r="E144" s="8"/>
      <c r="F144" s="8"/>
      <c r="G144" s="8"/>
      <c r="H144" s="7"/>
      <c r="I144" s="7"/>
      <c r="J144" s="7"/>
      <c r="K144" s="7"/>
    </row>
    <row r="145" spans="1:11" ht="36" customHeight="1" outlineLevel="1">
      <c r="A145" s="96"/>
      <c r="B145" s="101"/>
      <c r="C145" s="33" t="s">
        <v>16</v>
      </c>
      <c r="D145" s="7"/>
      <c r="E145" s="7"/>
      <c r="F145" s="7"/>
      <c r="G145" s="8"/>
      <c r="H145" s="7"/>
      <c r="I145" s="7"/>
      <c r="J145" s="7"/>
      <c r="K145" s="7"/>
    </row>
    <row r="146" spans="1:11" ht="36" customHeight="1" outlineLevel="1">
      <c r="A146" s="74" t="s">
        <v>61</v>
      </c>
      <c r="B146" s="99"/>
      <c r="C146" s="33" t="s">
        <v>13</v>
      </c>
      <c r="D146" s="7">
        <f aca="true" t="shared" si="36" ref="D146:I146">D147+D148+D149+D150+D151</f>
        <v>9792163.1</v>
      </c>
      <c r="E146" s="7">
        <f t="shared" si="36"/>
        <v>7286085.22</v>
      </c>
      <c r="F146" s="7">
        <f t="shared" si="36"/>
        <v>18608635.15</v>
      </c>
      <c r="G146" s="8">
        <f t="shared" si="36"/>
        <v>12676913.12</v>
      </c>
      <c r="H146" s="7">
        <f>H147+H148+H149+H150+H151</f>
        <v>21760421</v>
      </c>
      <c r="I146" s="7">
        <f t="shared" si="36"/>
        <v>9965275</v>
      </c>
      <c r="J146" s="7">
        <f>J147+J148+J149+J150+J151</f>
        <v>0</v>
      </c>
      <c r="K146" s="7">
        <f>K147+K148+K149+K150+K151</f>
        <v>0</v>
      </c>
    </row>
    <row r="147" spans="1:11" ht="36" customHeight="1" outlineLevel="1">
      <c r="A147" s="75"/>
      <c r="B147" s="100"/>
      <c r="C147" s="33" t="s">
        <v>14</v>
      </c>
      <c r="D147" s="7">
        <v>2500000</v>
      </c>
      <c r="E147" s="7"/>
      <c r="F147" s="7"/>
      <c r="G147" s="8"/>
      <c r="H147" s="7"/>
      <c r="I147" s="7"/>
      <c r="J147" s="7"/>
      <c r="K147" s="7"/>
    </row>
    <row r="148" spans="1:11" ht="36" customHeight="1" outlineLevel="1">
      <c r="A148" s="75"/>
      <c r="B148" s="100"/>
      <c r="C148" s="33" t="s">
        <v>15</v>
      </c>
      <c r="D148" s="7"/>
      <c r="E148" s="7"/>
      <c r="F148" s="7">
        <v>406400</v>
      </c>
      <c r="G148" s="8">
        <v>1089600</v>
      </c>
      <c r="H148" s="7">
        <f>4870942.4</f>
        <v>4870942.4</v>
      </c>
      <c r="I148" s="7">
        <v>0</v>
      </c>
      <c r="J148" s="7">
        <v>0</v>
      </c>
      <c r="K148" s="7">
        <v>0</v>
      </c>
    </row>
    <row r="149" spans="1:11" ht="36" customHeight="1" outlineLevel="1">
      <c r="A149" s="75"/>
      <c r="B149" s="100"/>
      <c r="C149" s="34" t="s">
        <v>5</v>
      </c>
      <c r="D149" s="8">
        <v>7292163.1</v>
      </c>
      <c r="E149" s="38">
        <v>7286085.22</v>
      </c>
      <c r="F149" s="38">
        <v>18202235.15</v>
      </c>
      <c r="G149" s="8">
        <v>11587313.12</v>
      </c>
      <c r="H149" s="7">
        <f>11408378+1217735.6-180000+2470883+149746.4+617735.6+900781.7+304218.3</f>
        <v>16889478.599999998</v>
      </c>
      <c r="I149" s="7">
        <v>9965275</v>
      </c>
      <c r="J149" s="7">
        <v>0</v>
      </c>
      <c r="K149" s="7">
        <v>0</v>
      </c>
    </row>
    <row r="150" spans="1:11" ht="36" customHeight="1" outlineLevel="1">
      <c r="A150" s="75"/>
      <c r="B150" s="100"/>
      <c r="C150" s="47" t="s">
        <v>6</v>
      </c>
      <c r="D150" s="8"/>
      <c r="E150" s="8"/>
      <c r="F150" s="8"/>
      <c r="G150" s="8"/>
      <c r="H150" s="7"/>
      <c r="I150" s="7"/>
      <c r="J150" s="7"/>
      <c r="K150" s="7"/>
    </row>
    <row r="151" spans="1:11" ht="36" customHeight="1" outlineLevel="1">
      <c r="A151" s="96"/>
      <c r="B151" s="101"/>
      <c r="C151" s="33" t="s">
        <v>16</v>
      </c>
      <c r="D151" s="7"/>
      <c r="E151" s="7"/>
      <c r="F151" s="7"/>
      <c r="G151" s="8"/>
      <c r="H151" s="7"/>
      <c r="I151" s="7"/>
      <c r="J151" s="7"/>
      <c r="K151" s="7"/>
    </row>
    <row r="152" spans="1:11" ht="28.5" customHeight="1" outlineLevel="1">
      <c r="A152" s="74" t="s">
        <v>69</v>
      </c>
      <c r="B152" s="76"/>
      <c r="C152" s="33" t="s">
        <v>13</v>
      </c>
      <c r="D152" s="7">
        <f aca="true" t="shared" si="37" ref="D152:I152">D153+D154+D155+D156+D157</f>
        <v>0</v>
      </c>
      <c r="E152" s="7">
        <f t="shared" si="37"/>
        <v>0</v>
      </c>
      <c r="F152" s="7">
        <f t="shared" si="37"/>
        <v>0</v>
      </c>
      <c r="G152" s="8">
        <f t="shared" si="37"/>
        <v>0</v>
      </c>
      <c r="H152" s="7">
        <f t="shared" si="37"/>
        <v>668000</v>
      </c>
      <c r="I152" s="7">
        <f t="shared" si="37"/>
        <v>340000</v>
      </c>
      <c r="J152" s="7">
        <f>J153+J154+J155+J156+J157</f>
        <v>0</v>
      </c>
      <c r="K152" s="7">
        <f>K153+K154+K155+K156+K157</f>
        <v>0</v>
      </c>
    </row>
    <row r="153" spans="1:11" ht="28.5" customHeight="1" outlineLevel="1">
      <c r="A153" s="75"/>
      <c r="B153" s="77"/>
      <c r="C153" s="33" t="s">
        <v>14</v>
      </c>
      <c r="D153" s="7"/>
      <c r="E153" s="7"/>
      <c r="F153" s="7"/>
      <c r="G153" s="8"/>
      <c r="H153" s="7"/>
      <c r="I153" s="7"/>
      <c r="J153" s="7"/>
      <c r="K153" s="7"/>
    </row>
    <row r="154" spans="1:11" ht="34.5" customHeight="1" outlineLevel="1">
      <c r="A154" s="75"/>
      <c r="B154" s="77"/>
      <c r="C154" s="33" t="s">
        <v>15</v>
      </c>
      <c r="D154" s="7">
        <v>0</v>
      </c>
      <c r="E154" s="7">
        <v>0</v>
      </c>
      <c r="F154" s="7">
        <v>0</v>
      </c>
      <c r="G154" s="8">
        <v>0</v>
      </c>
      <c r="H154" s="7">
        <v>600000</v>
      </c>
      <c r="I154" s="7">
        <v>0</v>
      </c>
      <c r="J154" s="7">
        <v>0</v>
      </c>
      <c r="K154" s="7">
        <v>0</v>
      </c>
    </row>
    <row r="155" spans="1:11" ht="28.5" customHeight="1" outlineLevel="1">
      <c r="A155" s="75"/>
      <c r="B155" s="77"/>
      <c r="C155" s="34" t="s">
        <v>5</v>
      </c>
      <c r="D155" s="8"/>
      <c r="E155" s="8">
        <v>0</v>
      </c>
      <c r="F155" s="8">
        <v>0</v>
      </c>
      <c r="G155" s="8">
        <v>0</v>
      </c>
      <c r="H155" s="7">
        <v>68000</v>
      </c>
      <c r="I155" s="7">
        <v>340000</v>
      </c>
      <c r="J155" s="7">
        <v>0</v>
      </c>
      <c r="K155" s="7">
        <v>0</v>
      </c>
    </row>
    <row r="156" spans="1:11" ht="28.5" customHeight="1" outlineLevel="1">
      <c r="A156" s="75"/>
      <c r="B156" s="77"/>
      <c r="C156" s="47" t="s">
        <v>6</v>
      </c>
      <c r="D156" s="8"/>
      <c r="E156" s="8"/>
      <c r="F156" s="8"/>
      <c r="G156" s="8"/>
      <c r="H156" s="7"/>
      <c r="I156" s="7"/>
      <c r="J156" s="7"/>
      <c r="K156" s="7"/>
    </row>
    <row r="157" spans="1:11" ht="28.5" customHeight="1" outlineLevel="1">
      <c r="A157" s="96"/>
      <c r="B157" s="78"/>
      <c r="C157" s="33" t="s">
        <v>16</v>
      </c>
      <c r="D157" s="7"/>
      <c r="E157" s="7"/>
      <c r="F157" s="7"/>
      <c r="G157" s="8"/>
      <c r="H157" s="7"/>
      <c r="I157" s="7"/>
      <c r="J157" s="7"/>
      <c r="K157" s="7"/>
    </row>
    <row r="158" spans="1:11" ht="45" customHeight="1" outlineLevel="1">
      <c r="A158" s="74" t="s">
        <v>48</v>
      </c>
      <c r="B158" s="99"/>
      <c r="C158" s="48" t="s">
        <v>13</v>
      </c>
      <c r="D158" s="7">
        <f aca="true" t="shared" si="38" ref="D158:I158">D159+D160+D161+D162+D163</f>
        <v>680253.33</v>
      </c>
      <c r="E158" s="7">
        <f t="shared" si="38"/>
        <v>0</v>
      </c>
      <c r="F158" s="7">
        <f t="shared" si="38"/>
        <v>0</v>
      </c>
      <c r="G158" s="8">
        <f t="shared" si="38"/>
        <v>0</v>
      </c>
      <c r="H158" s="7">
        <f t="shared" si="38"/>
        <v>0</v>
      </c>
      <c r="I158" s="7">
        <f t="shared" si="38"/>
        <v>0</v>
      </c>
      <c r="J158" s="7">
        <f>J159+J160+J161+J162+J163</f>
        <v>0</v>
      </c>
      <c r="K158" s="7">
        <f>K159+K160+K161+K162+K163</f>
        <v>0</v>
      </c>
    </row>
    <row r="159" spans="1:11" ht="45" customHeight="1" outlineLevel="1">
      <c r="A159" s="75"/>
      <c r="B159" s="100"/>
      <c r="C159" s="33" t="s">
        <v>14</v>
      </c>
      <c r="D159" s="7"/>
      <c r="E159" s="7"/>
      <c r="F159" s="7"/>
      <c r="G159" s="8"/>
      <c r="H159" s="7"/>
      <c r="I159" s="7"/>
      <c r="J159" s="7"/>
      <c r="K159" s="7"/>
    </row>
    <row r="160" spans="1:11" ht="45" customHeight="1" outlineLevel="1">
      <c r="A160" s="75"/>
      <c r="B160" s="100"/>
      <c r="C160" s="48" t="s">
        <v>15</v>
      </c>
      <c r="D160" s="7">
        <v>680253.33</v>
      </c>
      <c r="E160" s="7">
        <f>118325000-118325000</f>
        <v>0</v>
      </c>
      <c r="F160" s="7">
        <f>118325000-118325000</f>
        <v>0</v>
      </c>
      <c r="G160" s="8">
        <v>0</v>
      </c>
      <c r="H160" s="7">
        <v>0</v>
      </c>
      <c r="I160" s="7">
        <v>0</v>
      </c>
      <c r="J160" s="7">
        <v>0</v>
      </c>
      <c r="K160" s="7">
        <v>0</v>
      </c>
    </row>
    <row r="161" spans="1:11" ht="45" customHeight="1" outlineLevel="1">
      <c r="A161" s="75"/>
      <c r="B161" s="100"/>
      <c r="C161" s="37" t="s">
        <v>5</v>
      </c>
      <c r="D161" s="7"/>
      <c r="E161" s="7">
        <f>6227700-1910667-1920234-2396799</f>
        <v>0</v>
      </c>
      <c r="F161" s="7">
        <f>6227700-1910667-1920234-2396799</f>
        <v>0</v>
      </c>
      <c r="G161" s="8">
        <v>0</v>
      </c>
      <c r="H161" s="7">
        <v>0</v>
      </c>
      <c r="I161" s="7">
        <v>0</v>
      </c>
      <c r="J161" s="7">
        <v>0</v>
      </c>
      <c r="K161" s="7">
        <v>0</v>
      </c>
    </row>
    <row r="162" spans="1:11" ht="45" customHeight="1" outlineLevel="1">
      <c r="A162" s="75"/>
      <c r="B162" s="100"/>
      <c r="C162" s="46" t="s">
        <v>6</v>
      </c>
      <c r="D162" s="7"/>
      <c r="E162" s="7">
        <v>0</v>
      </c>
      <c r="F162" s="7">
        <v>0</v>
      </c>
      <c r="G162" s="8">
        <v>0</v>
      </c>
      <c r="H162" s="7">
        <v>0</v>
      </c>
      <c r="I162" s="7">
        <v>0</v>
      </c>
      <c r="J162" s="7">
        <v>0</v>
      </c>
      <c r="K162" s="7">
        <v>0</v>
      </c>
    </row>
    <row r="163" spans="1:11" ht="45" customHeight="1" outlineLevel="1">
      <c r="A163" s="96"/>
      <c r="B163" s="101"/>
      <c r="C163" s="33" t="s">
        <v>16</v>
      </c>
      <c r="D163" s="7"/>
      <c r="E163" s="7">
        <v>0</v>
      </c>
      <c r="F163" s="7">
        <v>0</v>
      </c>
      <c r="G163" s="8">
        <v>0</v>
      </c>
      <c r="H163" s="7">
        <v>0</v>
      </c>
      <c r="I163" s="7">
        <v>0</v>
      </c>
      <c r="J163" s="7">
        <v>0</v>
      </c>
      <c r="K163" s="7">
        <v>0</v>
      </c>
    </row>
    <row r="164" spans="1:11" ht="42.75" customHeight="1" outlineLevel="1">
      <c r="A164" s="74" t="s">
        <v>47</v>
      </c>
      <c r="B164" s="99"/>
      <c r="C164" s="48" t="s">
        <v>13</v>
      </c>
      <c r="D164" s="7">
        <f aca="true" t="shared" si="39" ref="D164:I164">D165+D166+D167+D168+D169</f>
        <v>2852000</v>
      </c>
      <c r="E164" s="7">
        <f t="shared" si="39"/>
        <v>2762219.08</v>
      </c>
      <c r="F164" s="7">
        <f t="shared" si="39"/>
        <v>2343314.2</v>
      </c>
      <c r="G164" s="8">
        <f t="shared" si="39"/>
        <v>1907155</v>
      </c>
      <c r="H164" s="7">
        <f t="shared" si="39"/>
        <v>2592600</v>
      </c>
      <c r="I164" s="7">
        <f t="shared" si="39"/>
        <v>2332700</v>
      </c>
      <c r="J164" s="7">
        <f>J165+J166+J167+J168+J169</f>
        <v>2388400</v>
      </c>
      <c r="K164" s="7">
        <f>K165+K166+K167+K168+K169</f>
        <v>2514800</v>
      </c>
    </row>
    <row r="165" spans="1:11" ht="42.75" customHeight="1" outlineLevel="1">
      <c r="A165" s="75"/>
      <c r="B165" s="100"/>
      <c r="C165" s="33" t="s">
        <v>14</v>
      </c>
      <c r="D165" s="7"/>
      <c r="E165" s="7"/>
      <c r="F165" s="7"/>
      <c r="G165" s="8"/>
      <c r="H165" s="7"/>
      <c r="I165" s="7"/>
      <c r="J165" s="7"/>
      <c r="K165" s="7"/>
    </row>
    <row r="166" spans="1:11" ht="42.75" customHeight="1" outlineLevel="1">
      <c r="A166" s="75"/>
      <c r="B166" s="100"/>
      <c r="C166" s="48" t="s">
        <v>15</v>
      </c>
      <c r="D166" s="7">
        <v>2852000</v>
      </c>
      <c r="E166" s="7">
        <v>2762219.08</v>
      </c>
      <c r="F166" s="7">
        <v>2343314.2</v>
      </c>
      <c r="G166" s="8">
        <v>1907155</v>
      </c>
      <c r="H166" s="7">
        <f>2676400-471500+387700</f>
        <v>2592600</v>
      </c>
      <c r="I166" s="7">
        <v>2332700</v>
      </c>
      <c r="J166" s="7">
        <v>2388400</v>
      </c>
      <c r="K166" s="7">
        <v>2514800</v>
      </c>
    </row>
    <row r="167" spans="1:11" ht="42.75" customHeight="1" outlineLevel="1">
      <c r="A167" s="75"/>
      <c r="B167" s="100"/>
      <c r="C167" s="37" t="s">
        <v>5</v>
      </c>
      <c r="D167" s="7"/>
      <c r="E167" s="7"/>
      <c r="F167" s="7"/>
      <c r="G167" s="8"/>
      <c r="H167" s="7"/>
      <c r="I167" s="7"/>
      <c r="J167" s="7"/>
      <c r="K167" s="7"/>
    </row>
    <row r="168" spans="1:11" ht="42.75" customHeight="1" outlineLevel="1">
      <c r="A168" s="75"/>
      <c r="B168" s="100"/>
      <c r="C168" s="46" t="s">
        <v>6</v>
      </c>
      <c r="D168" s="7"/>
      <c r="E168" s="7"/>
      <c r="F168" s="7"/>
      <c r="G168" s="8"/>
      <c r="H168" s="7"/>
      <c r="I168" s="7"/>
      <c r="J168" s="7"/>
      <c r="K168" s="7"/>
    </row>
    <row r="169" spans="1:11" ht="42.75" customHeight="1" outlineLevel="1">
      <c r="A169" s="96"/>
      <c r="B169" s="101"/>
      <c r="C169" s="33" t="s">
        <v>16</v>
      </c>
      <c r="D169" s="7"/>
      <c r="E169" s="7"/>
      <c r="F169" s="7"/>
      <c r="G169" s="8"/>
      <c r="H169" s="7"/>
      <c r="I169" s="7"/>
      <c r="J169" s="7"/>
      <c r="K169" s="7"/>
    </row>
    <row r="170" spans="1:11" ht="42" customHeight="1" outlineLevel="1">
      <c r="A170" s="74" t="s">
        <v>56</v>
      </c>
      <c r="B170" s="50"/>
      <c r="C170" s="48" t="s">
        <v>13</v>
      </c>
      <c r="D170" s="7">
        <f aca="true" t="shared" si="40" ref="D170:I170">D171+D172+D173+D174+D175</f>
        <v>8167675.49</v>
      </c>
      <c r="E170" s="7">
        <f t="shared" si="40"/>
        <v>7533922.62</v>
      </c>
      <c r="F170" s="7">
        <f t="shared" si="40"/>
        <v>5258221.77</v>
      </c>
      <c r="G170" s="8">
        <f t="shared" si="40"/>
        <v>5000040</v>
      </c>
      <c r="H170" s="7">
        <f t="shared" si="40"/>
        <v>5524953</v>
      </c>
      <c r="I170" s="7">
        <f t="shared" si="40"/>
        <v>5839400</v>
      </c>
      <c r="J170" s="7">
        <f>J171+J172+J173+J174+J175</f>
        <v>6104100</v>
      </c>
      <c r="K170" s="7">
        <f>K171+K172+K173+K174+K175</f>
        <v>6362800</v>
      </c>
    </row>
    <row r="171" spans="1:11" ht="41.25" customHeight="1" outlineLevel="1">
      <c r="A171" s="75"/>
      <c r="B171" s="51"/>
      <c r="C171" s="33" t="s">
        <v>14</v>
      </c>
      <c r="D171" s="7"/>
      <c r="E171" s="7"/>
      <c r="F171" s="7"/>
      <c r="G171" s="8"/>
      <c r="H171" s="7"/>
      <c r="I171" s="7"/>
      <c r="J171" s="7"/>
      <c r="K171" s="7"/>
    </row>
    <row r="172" spans="1:11" ht="39" customHeight="1" outlineLevel="1">
      <c r="A172" s="75"/>
      <c r="B172" s="51"/>
      <c r="C172" s="48" t="s">
        <v>15</v>
      </c>
      <c r="D172" s="7">
        <v>8167675.49</v>
      </c>
      <c r="E172" s="7">
        <v>7533922.62</v>
      </c>
      <c r="F172" s="7">
        <v>5258221.77</v>
      </c>
      <c r="G172" s="7">
        <v>5000040</v>
      </c>
      <c r="H172" s="7">
        <f>5184953+340000</f>
        <v>5524953</v>
      </c>
      <c r="I172" s="7">
        <v>5839400</v>
      </c>
      <c r="J172" s="7">
        <v>6104100</v>
      </c>
      <c r="K172" s="7">
        <v>6362800</v>
      </c>
    </row>
    <row r="173" spans="1:11" ht="47.25" customHeight="1" outlineLevel="1">
      <c r="A173" s="75"/>
      <c r="B173" s="51"/>
      <c r="C173" s="37" t="s">
        <v>5</v>
      </c>
      <c r="D173" s="7"/>
      <c r="E173" s="7"/>
      <c r="F173" s="7"/>
      <c r="G173" s="8"/>
      <c r="H173" s="7"/>
      <c r="I173" s="7"/>
      <c r="J173" s="7"/>
      <c r="K173" s="7"/>
    </row>
    <row r="174" spans="1:11" ht="42" customHeight="1" outlineLevel="1">
      <c r="A174" s="75"/>
      <c r="B174" s="51"/>
      <c r="C174" s="46" t="s">
        <v>6</v>
      </c>
      <c r="D174" s="7"/>
      <c r="E174" s="7"/>
      <c r="F174" s="7"/>
      <c r="G174" s="8"/>
      <c r="H174" s="7"/>
      <c r="I174" s="7"/>
      <c r="J174" s="7"/>
      <c r="K174" s="7"/>
    </row>
    <row r="175" spans="1:11" ht="42.75" customHeight="1" outlineLevel="1">
      <c r="A175" s="96"/>
      <c r="B175" s="52"/>
      <c r="C175" s="33" t="s">
        <v>16</v>
      </c>
      <c r="D175" s="7"/>
      <c r="E175" s="7"/>
      <c r="F175" s="7"/>
      <c r="G175" s="8"/>
      <c r="H175" s="7"/>
      <c r="I175" s="7"/>
      <c r="J175" s="7"/>
      <c r="K175" s="7"/>
    </row>
    <row r="176" spans="1:11" ht="39.75" customHeight="1" outlineLevel="1">
      <c r="A176" s="74" t="s">
        <v>46</v>
      </c>
      <c r="B176" s="76"/>
      <c r="C176" s="33" t="s">
        <v>13</v>
      </c>
      <c r="D176" s="7">
        <f aca="true" t="shared" si="41" ref="D176:I176">D177+D178+D179+D180+D181</f>
        <v>4777000</v>
      </c>
      <c r="E176" s="7">
        <f t="shared" si="41"/>
        <v>5044000</v>
      </c>
      <c r="F176" s="7">
        <f t="shared" si="41"/>
        <v>5093435</v>
      </c>
      <c r="G176" s="8">
        <f t="shared" si="41"/>
        <v>5912122</v>
      </c>
      <c r="H176" s="7">
        <f t="shared" si="41"/>
        <v>5563300</v>
      </c>
      <c r="I176" s="7">
        <f t="shared" si="41"/>
        <v>5472222.22</v>
      </c>
      <c r="J176" s="7">
        <f>J177+J178+J179+J180+J181</f>
        <v>5691111.11</v>
      </c>
      <c r="K176" s="7">
        <f>K177+K178+K179+K180+K181</f>
        <v>5918686.87</v>
      </c>
    </row>
    <row r="177" spans="1:11" ht="27" customHeight="1" outlineLevel="1">
      <c r="A177" s="75"/>
      <c r="B177" s="77"/>
      <c r="C177" s="33" t="s">
        <v>14</v>
      </c>
      <c r="D177" s="7"/>
      <c r="E177" s="7"/>
      <c r="F177" s="7"/>
      <c r="G177" s="8"/>
      <c r="H177" s="7"/>
      <c r="I177" s="7"/>
      <c r="J177" s="7"/>
      <c r="K177" s="7"/>
    </row>
    <row r="178" spans="1:11" ht="39.75" customHeight="1" outlineLevel="1">
      <c r="A178" s="75"/>
      <c r="B178" s="77"/>
      <c r="C178" s="33" t="s">
        <v>15</v>
      </c>
      <c r="D178" s="7">
        <v>4777000</v>
      </c>
      <c r="E178" s="7">
        <f>4544000+500000</f>
        <v>5044000</v>
      </c>
      <c r="F178" s="7">
        <f>4516864-47664+428300+145000</f>
        <v>5042500</v>
      </c>
      <c r="G178" s="8">
        <f>4660200-111400+1304200</f>
        <v>5853000</v>
      </c>
      <c r="H178" s="7">
        <v>5507600</v>
      </c>
      <c r="I178" s="7">
        <v>5417500</v>
      </c>
      <c r="J178" s="7">
        <v>5634200</v>
      </c>
      <c r="K178" s="7">
        <v>5859500</v>
      </c>
    </row>
    <row r="179" spans="1:11" ht="39.75" customHeight="1" outlineLevel="1">
      <c r="A179" s="75"/>
      <c r="B179" s="77"/>
      <c r="C179" s="34" t="s">
        <v>5</v>
      </c>
      <c r="D179" s="8"/>
      <c r="E179" s="8">
        <v>0</v>
      </c>
      <c r="F179" s="8">
        <f>47664+1806+1465</f>
        <v>50935</v>
      </c>
      <c r="G179" s="8">
        <f>47073+12049</f>
        <v>59122</v>
      </c>
      <c r="H179" s="7">
        <f>61213-5513</f>
        <v>55700</v>
      </c>
      <c r="I179" s="7">
        <v>54722.22</v>
      </c>
      <c r="J179" s="7">
        <v>56911.11</v>
      </c>
      <c r="K179" s="7">
        <v>59186.87</v>
      </c>
    </row>
    <row r="180" spans="1:11" ht="39.75" customHeight="1" outlineLevel="1">
      <c r="A180" s="75"/>
      <c r="B180" s="77"/>
      <c r="C180" s="47" t="s">
        <v>6</v>
      </c>
      <c r="D180" s="8"/>
      <c r="E180" s="8"/>
      <c r="F180" s="8"/>
      <c r="G180" s="8"/>
      <c r="H180" s="7"/>
      <c r="I180" s="7"/>
      <c r="J180" s="7"/>
      <c r="K180" s="7"/>
    </row>
    <row r="181" spans="1:11" ht="24" customHeight="1" outlineLevel="1">
      <c r="A181" s="96"/>
      <c r="B181" s="78"/>
      <c r="C181" s="33" t="s">
        <v>16</v>
      </c>
      <c r="D181" s="7"/>
      <c r="E181" s="7"/>
      <c r="F181" s="7"/>
      <c r="G181" s="8"/>
      <c r="H181" s="7"/>
      <c r="I181" s="7"/>
      <c r="J181" s="7"/>
      <c r="K181" s="7"/>
    </row>
    <row r="182" spans="1:11" ht="28.5" customHeight="1" outlineLevel="1">
      <c r="A182" s="74" t="s">
        <v>70</v>
      </c>
      <c r="B182" s="76"/>
      <c r="C182" s="33" t="s">
        <v>13</v>
      </c>
      <c r="D182" s="7">
        <f aca="true" t="shared" si="42" ref="D182:I182">D183+D184+D185+D186+D187</f>
        <v>0</v>
      </c>
      <c r="E182" s="7">
        <f t="shared" si="42"/>
        <v>0</v>
      </c>
      <c r="F182" s="7">
        <f t="shared" si="42"/>
        <v>340000</v>
      </c>
      <c r="G182" s="8">
        <f t="shared" si="42"/>
        <v>0</v>
      </c>
      <c r="H182" s="7">
        <f t="shared" si="42"/>
        <v>0</v>
      </c>
      <c r="I182" s="7">
        <f t="shared" si="42"/>
        <v>0</v>
      </c>
      <c r="J182" s="7">
        <f>J183+J184+J185+J186+J187</f>
        <v>0</v>
      </c>
      <c r="K182" s="7">
        <f>K183+K184+K185+K186+K187</f>
        <v>0</v>
      </c>
    </row>
    <row r="183" spans="1:11" ht="21" customHeight="1" outlineLevel="1">
      <c r="A183" s="75"/>
      <c r="B183" s="77"/>
      <c r="C183" s="33" t="s">
        <v>14</v>
      </c>
      <c r="D183" s="7"/>
      <c r="E183" s="7"/>
      <c r="F183" s="7"/>
      <c r="G183" s="8"/>
      <c r="H183" s="7"/>
      <c r="I183" s="7"/>
      <c r="J183" s="7"/>
      <c r="K183" s="7"/>
    </row>
    <row r="184" spans="1:11" ht="39.75" customHeight="1" outlineLevel="1">
      <c r="A184" s="75"/>
      <c r="B184" s="77"/>
      <c r="C184" s="33" t="s">
        <v>15</v>
      </c>
      <c r="D184" s="7">
        <v>0</v>
      </c>
      <c r="E184" s="7">
        <v>0</v>
      </c>
      <c r="F184" s="7">
        <v>300000</v>
      </c>
      <c r="G184" s="8">
        <v>0</v>
      </c>
      <c r="H184" s="7">
        <v>0</v>
      </c>
      <c r="I184" s="7">
        <v>0</v>
      </c>
      <c r="J184" s="7">
        <v>0</v>
      </c>
      <c r="K184" s="7">
        <v>0</v>
      </c>
    </row>
    <row r="185" spans="1:11" ht="39.75" customHeight="1" outlineLevel="1">
      <c r="A185" s="75"/>
      <c r="B185" s="77"/>
      <c r="C185" s="34" t="s">
        <v>5</v>
      </c>
      <c r="D185" s="8"/>
      <c r="E185" s="8">
        <v>0</v>
      </c>
      <c r="F185" s="8">
        <v>40000</v>
      </c>
      <c r="G185" s="8">
        <v>0</v>
      </c>
      <c r="H185" s="7">
        <v>0</v>
      </c>
      <c r="I185" s="7">
        <v>0</v>
      </c>
      <c r="J185" s="7">
        <v>0</v>
      </c>
      <c r="K185" s="7">
        <v>0</v>
      </c>
    </row>
    <row r="186" spans="1:11" ht="39.75" customHeight="1" outlineLevel="1">
      <c r="A186" s="75"/>
      <c r="B186" s="77"/>
      <c r="C186" s="47" t="s">
        <v>6</v>
      </c>
      <c r="D186" s="8"/>
      <c r="E186" s="8"/>
      <c r="F186" s="8"/>
      <c r="G186" s="8"/>
      <c r="H186" s="7"/>
      <c r="I186" s="7"/>
      <c r="J186" s="7"/>
      <c r="K186" s="7"/>
    </row>
    <row r="187" spans="1:11" ht="24" customHeight="1" outlineLevel="1">
      <c r="A187" s="96"/>
      <c r="B187" s="78"/>
      <c r="C187" s="33" t="s">
        <v>16</v>
      </c>
      <c r="D187" s="7"/>
      <c r="E187" s="7"/>
      <c r="F187" s="7"/>
      <c r="G187" s="8"/>
      <c r="H187" s="7"/>
      <c r="I187" s="7"/>
      <c r="J187" s="7"/>
      <c r="K187" s="7"/>
    </row>
    <row r="188" spans="1:11" s="25" customFormat="1" ht="36" customHeight="1" outlineLevel="1">
      <c r="A188" s="104" t="s">
        <v>37</v>
      </c>
      <c r="B188" s="92"/>
      <c r="C188" s="23" t="s">
        <v>13</v>
      </c>
      <c r="D188" s="5">
        <f aca="true" t="shared" si="43" ref="D188:D193">D194+D200</f>
        <v>24000</v>
      </c>
      <c r="E188" s="5">
        <f aca="true" t="shared" si="44" ref="E188:E193">E194+E200</f>
        <v>25600</v>
      </c>
      <c r="F188" s="5">
        <f aca="true" t="shared" si="45" ref="F188:J193">F194+F200</f>
        <v>17900</v>
      </c>
      <c r="G188" s="5">
        <f t="shared" si="45"/>
        <v>24000</v>
      </c>
      <c r="H188" s="5">
        <f t="shared" si="45"/>
        <v>54000</v>
      </c>
      <c r="I188" s="5">
        <f t="shared" si="45"/>
        <v>54000</v>
      </c>
      <c r="J188" s="5">
        <f t="shared" si="45"/>
        <v>24000</v>
      </c>
      <c r="K188" s="5">
        <f aca="true" t="shared" si="46" ref="K188:K193">K194+K200</f>
        <v>24000</v>
      </c>
    </row>
    <row r="189" spans="1:11" s="25" customFormat="1" ht="36" customHeight="1" outlineLevel="1">
      <c r="A189" s="105"/>
      <c r="B189" s="92"/>
      <c r="C189" s="23" t="s">
        <v>14</v>
      </c>
      <c r="D189" s="5">
        <f t="shared" si="43"/>
        <v>0</v>
      </c>
      <c r="E189" s="5">
        <f t="shared" si="44"/>
        <v>0</v>
      </c>
      <c r="F189" s="5">
        <f t="shared" si="45"/>
        <v>0</v>
      </c>
      <c r="G189" s="5">
        <f t="shared" si="45"/>
        <v>0</v>
      </c>
      <c r="H189" s="5">
        <f t="shared" si="45"/>
        <v>0</v>
      </c>
      <c r="I189" s="5">
        <f t="shared" si="45"/>
        <v>0</v>
      </c>
      <c r="J189" s="5">
        <f t="shared" si="45"/>
        <v>0</v>
      </c>
      <c r="K189" s="5">
        <f t="shared" si="46"/>
        <v>0</v>
      </c>
    </row>
    <row r="190" spans="1:11" s="25" customFormat="1" ht="36" customHeight="1" outlineLevel="1">
      <c r="A190" s="105"/>
      <c r="B190" s="92"/>
      <c r="C190" s="23" t="s">
        <v>15</v>
      </c>
      <c r="D190" s="5">
        <f t="shared" si="43"/>
        <v>0</v>
      </c>
      <c r="E190" s="5">
        <f t="shared" si="44"/>
        <v>0</v>
      </c>
      <c r="F190" s="5">
        <f t="shared" si="45"/>
        <v>0</v>
      </c>
      <c r="G190" s="5">
        <f t="shared" si="45"/>
        <v>0</v>
      </c>
      <c r="H190" s="5">
        <f t="shared" si="45"/>
        <v>0</v>
      </c>
      <c r="I190" s="5">
        <f t="shared" si="45"/>
        <v>0</v>
      </c>
      <c r="J190" s="5">
        <f t="shared" si="45"/>
        <v>0</v>
      </c>
      <c r="K190" s="5">
        <f t="shared" si="46"/>
        <v>0</v>
      </c>
    </row>
    <row r="191" spans="1:11" s="25" customFormat="1" ht="36" customHeight="1" outlineLevel="1">
      <c r="A191" s="105"/>
      <c r="B191" s="92"/>
      <c r="C191" s="27" t="s">
        <v>5</v>
      </c>
      <c r="D191" s="5">
        <f t="shared" si="43"/>
        <v>24000</v>
      </c>
      <c r="E191" s="5">
        <f t="shared" si="44"/>
        <v>25600</v>
      </c>
      <c r="F191" s="5">
        <f t="shared" si="45"/>
        <v>17900</v>
      </c>
      <c r="G191" s="5">
        <f t="shared" si="45"/>
        <v>24000</v>
      </c>
      <c r="H191" s="5">
        <f t="shared" si="45"/>
        <v>54000</v>
      </c>
      <c r="I191" s="5">
        <f t="shared" si="45"/>
        <v>54000</v>
      </c>
      <c r="J191" s="5">
        <f t="shared" si="45"/>
        <v>24000</v>
      </c>
      <c r="K191" s="5">
        <f t="shared" si="46"/>
        <v>24000</v>
      </c>
    </row>
    <row r="192" spans="1:11" s="25" customFormat="1" ht="36" customHeight="1" outlineLevel="1">
      <c r="A192" s="105"/>
      <c r="B192" s="92"/>
      <c r="C192" s="53" t="s">
        <v>6</v>
      </c>
      <c r="D192" s="5">
        <f t="shared" si="43"/>
        <v>0</v>
      </c>
      <c r="E192" s="5">
        <f t="shared" si="44"/>
        <v>0</v>
      </c>
      <c r="F192" s="5">
        <f t="shared" si="45"/>
        <v>0</v>
      </c>
      <c r="G192" s="5">
        <f t="shared" si="45"/>
        <v>0</v>
      </c>
      <c r="H192" s="5">
        <f t="shared" si="45"/>
        <v>0</v>
      </c>
      <c r="I192" s="5">
        <f t="shared" si="45"/>
        <v>0</v>
      </c>
      <c r="J192" s="5">
        <f t="shared" si="45"/>
        <v>0</v>
      </c>
      <c r="K192" s="5">
        <f t="shared" si="46"/>
        <v>0</v>
      </c>
    </row>
    <row r="193" spans="1:11" s="25" customFormat="1" ht="36" customHeight="1" outlineLevel="1">
      <c r="A193" s="105"/>
      <c r="B193" s="92"/>
      <c r="C193" s="23" t="s">
        <v>16</v>
      </c>
      <c r="D193" s="5">
        <f t="shared" si="43"/>
        <v>0</v>
      </c>
      <c r="E193" s="5">
        <f t="shared" si="44"/>
        <v>0</v>
      </c>
      <c r="F193" s="5">
        <f t="shared" si="45"/>
        <v>0</v>
      </c>
      <c r="G193" s="5">
        <f t="shared" si="45"/>
        <v>0</v>
      </c>
      <c r="H193" s="5">
        <f t="shared" si="45"/>
        <v>0</v>
      </c>
      <c r="I193" s="5">
        <f t="shared" si="45"/>
        <v>0</v>
      </c>
      <c r="J193" s="5">
        <f t="shared" si="45"/>
        <v>0</v>
      </c>
      <c r="K193" s="5">
        <f t="shared" si="46"/>
        <v>0</v>
      </c>
    </row>
    <row r="194" spans="1:11" ht="24.75" customHeight="1" outlineLevel="1">
      <c r="A194" s="66" t="s">
        <v>36</v>
      </c>
      <c r="B194" s="73"/>
      <c r="C194" s="33" t="s">
        <v>13</v>
      </c>
      <c r="D194" s="7">
        <f aca="true" t="shared" si="47" ref="D194:I194">D195+D196+D197+D198+D199</f>
        <v>24000</v>
      </c>
      <c r="E194" s="7">
        <f t="shared" si="47"/>
        <v>25600</v>
      </c>
      <c r="F194" s="7">
        <f t="shared" si="47"/>
        <v>9900</v>
      </c>
      <c r="G194" s="8">
        <f t="shared" si="47"/>
        <v>0</v>
      </c>
      <c r="H194" s="7">
        <f t="shared" si="47"/>
        <v>30000</v>
      </c>
      <c r="I194" s="7">
        <f t="shared" si="47"/>
        <v>30000</v>
      </c>
      <c r="J194" s="7">
        <f>J195+J196+J197+J198+J199</f>
        <v>0</v>
      </c>
      <c r="K194" s="7">
        <f>K195+K196+K197+K198+K199</f>
        <v>0</v>
      </c>
    </row>
    <row r="195" spans="1:11" ht="18" customHeight="1" outlineLevel="1">
      <c r="A195" s="67"/>
      <c r="B195" s="73"/>
      <c r="C195" s="33" t="s">
        <v>14</v>
      </c>
      <c r="D195" s="7"/>
      <c r="E195" s="7"/>
      <c r="F195" s="7"/>
      <c r="G195" s="8"/>
      <c r="H195" s="7"/>
      <c r="I195" s="7"/>
      <c r="J195" s="7"/>
      <c r="K195" s="7"/>
    </row>
    <row r="196" spans="1:11" ht="36" customHeight="1" outlineLevel="1">
      <c r="A196" s="67"/>
      <c r="B196" s="73"/>
      <c r="C196" s="33" t="s">
        <v>15</v>
      </c>
      <c r="D196" s="7"/>
      <c r="E196" s="7"/>
      <c r="F196" s="7"/>
      <c r="G196" s="8"/>
      <c r="H196" s="7"/>
      <c r="I196" s="7"/>
      <c r="J196" s="7"/>
      <c r="K196" s="7"/>
    </row>
    <row r="197" spans="1:11" ht="36" customHeight="1" outlineLevel="1">
      <c r="A197" s="67"/>
      <c r="B197" s="73"/>
      <c r="C197" s="34" t="s">
        <v>5</v>
      </c>
      <c r="D197" s="8">
        <v>24000</v>
      </c>
      <c r="E197" s="8">
        <f>80000-54400</f>
        <v>25600</v>
      </c>
      <c r="F197" s="8">
        <f>30000-19100-1000</f>
        <v>9900</v>
      </c>
      <c r="G197" s="8">
        <v>0</v>
      </c>
      <c r="H197" s="7">
        <f>9500+5513+30000-15013</f>
        <v>30000</v>
      </c>
      <c r="I197" s="7">
        <v>30000</v>
      </c>
      <c r="J197" s="7">
        <v>0</v>
      </c>
      <c r="K197" s="7">
        <v>0</v>
      </c>
    </row>
    <row r="198" spans="1:11" ht="36" customHeight="1" outlineLevel="1">
      <c r="A198" s="67"/>
      <c r="B198" s="73"/>
      <c r="C198" s="47" t="s">
        <v>6</v>
      </c>
      <c r="D198" s="8"/>
      <c r="E198" s="8"/>
      <c r="F198" s="8"/>
      <c r="G198" s="8"/>
      <c r="H198" s="7"/>
      <c r="I198" s="7"/>
      <c r="J198" s="7"/>
      <c r="K198" s="7"/>
    </row>
    <row r="199" spans="1:11" ht="36" customHeight="1" outlineLevel="1">
      <c r="A199" s="67"/>
      <c r="B199" s="73"/>
      <c r="C199" s="33" t="s">
        <v>16</v>
      </c>
      <c r="D199" s="7"/>
      <c r="E199" s="7"/>
      <c r="F199" s="7"/>
      <c r="G199" s="8"/>
      <c r="H199" s="7"/>
      <c r="I199" s="7"/>
      <c r="J199" s="7"/>
      <c r="K199" s="7"/>
    </row>
    <row r="200" spans="1:11" ht="36" customHeight="1" outlineLevel="1">
      <c r="A200" s="66" t="s">
        <v>35</v>
      </c>
      <c r="B200" s="73"/>
      <c r="C200" s="33" t="s">
        <v>13</v>
      </c>
      <c r="D200" s="7">
        <f aca="true" t="shared" si="48" ref="D200:I200">D201+D202+D203+D204+D205</f>
        <v>0</v>
      </c>
      <c r="E200" s="7">
        <f t="shared" si="48"/>
        <v>0</v>
      </c>
      <c r="F200" s="7">
        <f t="shared" si="48"/>
        <v>8000</v>
      </c>
      <c r="G200" s="8">
        <f t="shared" si="48"/>
        <v>24000</v>
      </c>
      <c r="H200" s="7">
        <f t="shared" si="48"/>
        <v>24000</v>
      </c>
      <c r="I200" s="7">
        <f t="shared" si="48"/>
        <v>24000</v>
      </c>
      <c r="J200" s="7">
        <f>J201+J202+J203+J204+J205</f>
        <v>24000</v>
      </c>
      <c r="K200" s="7">
        <f>K201+K202+K203+K204+K205</f>
        <v>24000</v>
      </c>
    </row>
    <row r="201" spans="1:11" ht="36" customHeight="1" outlineLevel="1">
      <c r="A201" s="67"/>
      <c r="B201" s="73"/>
      <c r="C201" s="33" t="s">
        <v>14</v>
      </c>
      <c r="D201" s="7"/>
      <c r="E201" s="7"/>
      <c r="F201" s="7"/>
      <c r="G201" s="8"/>
      <c r="H201" s="7"/>
      <c r="I201" s="7"/>
      <c r="J201" s="7"/>
      <c r="K201" s="7"/>
    </row>
    <row r="202" spans="1:11" ht="36" customHeight="1" outlineLevel="1">
      <c r="A202" s="67"/>
      <c r="B202" s="73"/>
      <c r="C202" s="33" t="s">
        <v>15</v>
      </c>
      <c r="D202" s="7"/>
      <c r="E202" s="7"/>
      <c r="F202" s="7"/>
      <c r="G202" s="8"/>
      <c r="H202" s="7"/>
      <c r="I202" s="7"/>
      <c r="J202" s="7"/>
      <c r="K202" s="7"/>
    </row>
    <row r="203" spans="1:11" ht="36" customHeight="1" outlineLevel="1">
      <c r="A203" s="67"/>
      <c r="B203" s="73"/>
      <c r="C203" s="34" t="s">
        <v>5</v>
      </c>
      <c r="D203" s="8">
        <v>0</v>
      </c>
      <c r="E203" s="8">
        <v>0</v>
      </c>
      <c r="F203" s="8">
        <v>8000</v>
      </c>
      <c r="G203" s="8">
        <v>24000</v>
      </c>
      <c r="H203" s="7">
        <v>24000</v>
      </c>
      <c r="I203" s="7">
        <v>24000</v>
      </c>
      <c r="J203" s="7">
        <v>24000</v>
      </c>
      <c r="K203" s="7">
        <v>24000</v>
      </c>
    </row>
    <row r="204" spans="1:11" ht="36" customHeight="1" outlineLevel="1">
      <c r="A204" s="67"/>
      <c r="B204" s="73"/>
      <c r="C204" s="47" t="s">
        <v>6</v>
      </c>
      <c r="D204" s="8"/>
      <c r="E204" s="8"/>
      <c r="F204" s="8"/>
      <c r="G204" s="8"/>
      <c r="H204" s="7"/>
      <c r="I204" s="7"/>
      <c r="J204" s="7"/>
      <c r="K204" s="7"/>
    </row>
    <row r="205" spans="1:11" ht="36" customHeight="1" outlineLevel="1">
      <c r="A205" s="67"/>
      <c r="B205" s="73"/>
      <c r="C205" s="33" t="s">
        <v>16</v>
      </c>
      <c r="D205" s="7"/>
      <c r="E205" s="7"/>
      <c r="F205" s="7"/>
      <c r="G205" s="8"/>
      <c r="H205" s="7"/>
      <c r="I205" s="7"/>
      <c r="J205" s="7"/>
      <c r="K205" s="7"/>
    </row>
    <row r="206" spans="1:11" s="25" customFormat="1" ht="36" customHeight="1" outlineLevel="1">
      <c r="A206" s="104" t="s">
        <v>74</v>
      </c>
      <c r="B206" s="92"/>
      <c r="C206" s="23" t="s">
        <v>13</v>
      </c>
      <c r="D206" s="5">
        <f aca="true" t="shared" si="49" ref="D206:K206">D212</f>
        <v>0</v>
      </c>
      <c r="E206" s="5">
        <f t="shared" si="49"/>
        <v>0</v>
      </c>
      <c r="F206" s="5">
        <f t="shared" si="49"/>
        <v>0</v>
      </c>
      <c r="G206" s="5">
        <f t="shared" si="49"/>
        <v>0</v>
      </c>
      <c r="H206" s="5">
        <f t="shared" si="49"/>
        <v>0</v>
      </c>
      <c r="I206" s="5">
        <f t="shared" si="49"/>
        <v>2857000</v>
      </c>
      <c r="J206" s="5">
        <f t="shared" si="49"/>
        <v>1428500</v>
      </c>
      <c r="K206" s="5">
        <f t="shared" si="49"/>
        <v>0</v>
      </c>
    </row>
    <row r="207" spans="1:11" s="25" customFormat="1" ht="36" customHeight="1" outlineLevel="1">
      <c r="A207" s="105"/>
      <c r="B207" s="92"/>
      <c r="C207" s="23" t="s">
        <v>14</v>
      </c>
      <c r="D207" s="5">
        <f aca="true" t="shared" si="50" ref="D207:G211">D213</f>
        <v>0</v>
      </c>
      <c r="E207" s="5">
        <f t="shared" si="50"/>
        <v>0</v>
      </c>
      <c r="F207" s="5">
        <f t="shared" si="50"/>
        <v>0</v>
      </c>
      <c r="G207" s="5">
        <f t="shared" si="50"/>
        <v>0</v>
      </c>
      <c r="H207" s="5">
        <f aca="true" t="shared" si="51" ref="H207:K211">H213</f>
        <v>0</v>
      </c>
      <c r="I207" s="5">
        <f t="shared" si="51"/>
        <v>0</v>
      </c>
      <c r="J207" s="5">
        <f t="shared" si="51"/>
        <v>0</v>
      </c>
      <c r="K207" s="5">
        <f t="shared" si="51"/>
        <v>0</v>
      </c>
    </row>
    <row r="208" spans="1:11" s="25" customFormat="1" ht="36" customHeight="1" outlineLevel="1">
      <c r="A208" s="105"/>
      <c r="B208" s="92"/>
      <c r="C208" s="23" t="s">
        <v>15</v>
      </c>
      <c r="D208" s="5">
        <f t="shared" si="50"/>
        <v>0</v>
      </c>
      <c r="E208" s="5">
        <f t="shared" si="50"/>
        <v>0</v>
      </c>
      <c r="F208" s="5">
        <f t="shared" si="50"/>
        <v>0</v>
      </c>
      <c r="G208" s="5">
        <f t="shared" si="50"/>
        <v>0</v>
      </c>
      <c r="H208" s="5">
        <f t="shared" si="51"/>
        <v>0</v>
      </c>
      <c r="I208" s="5">
        <f t="shared" si="51"/>
        <v>0</v>
      </c>
      <c r="J208" s="5">
        <f t="shared" si="51"/>
        <v>0</v>
      </c>
      <c r="K208" s="5">
        <f t="shared" si="51"/>
        <v>0</v>
      </c>
    </row>
    <row r="209" spans="1:11" s="25" customFormat="1" ht="36" customHeight="1" outlineLevel="1">
      <c r="A209" s="105"/>
      <c r="B209" s="92"/>
      <c r="C209" s="27" t="s">
        <v>5</v>
      </c>
      <c r="D209" s="5">
        <f t="shared" si="50"/>
        <v>0</v>
      </c>
      <c r="E209" s="5">
        <f t="shared" si="50"/>
        <v>0</v>
      </c>
      <c r="F209" s="5">
        <f t="shared" si="50"/>
        <v>0</v>
      </c>
      <c r="G209" s="5">
        <f t="shared" si="50"/>
        <v>0</v>
      </c>
      <c r="H209" s="5">
        <f t="shared" si="51"/>
        <v>0</v>
      </c>
      <c r="I209" s="5">
        <f t="shared" si="51"/>
        <v>2857000</v>
      </c>
      <c r="J209" s="5">
        <f t="shared" si="51"/>
        <v>1428500</v>
      </c>
      <c r="K209" s="5">
        <f t="shared" si="51"/>
        <v>0</v>
      </c>
    </row>
    <row r="210" spans="1:11" s="25" customFormat="1" ht="36" customHeight="1" outlineLevel="1">
      <c r="A210" s="105"/>
      <c r="B210" s="92"/>
      <c r="C210" s="60" t="s">
        <v>6</v>
      </c>
      <c r="D210" s="5">
        <f t="shared" si="50"/>
        <v>0</v>
      </c>
      <c r="E210" s="5">
        <f t="shared" si="50"/>
        <v>0</v>
      </c>
      <c r="F210" s="5">
        <f t="shared" si="50"/>
        <v>0</v>
      </c>
      <c r="G210" s="5">
        <f t="shared" si="50"/>
        <v>0</v>
      </c>
      <c r="H210" s="5">
        <f t="shared" si="51"/>
        <v>0</v>
      </c>
      <c r="I210" s="5">
        <f t="shared" si="51"/>
        <v>0</v>
      </c>
      <c r="J210" s="5">
        <f t="shared" si="51"/>
        <v>0</v>
      </c>
      <c r="K210" s="5">
        <f t="shared" si="51"/>
        <v>0</v>
      </c>
    </row>
    <row r="211" spans="1:11" s="25" customFormat="1" ht="36" customHeight="1" outlineLevel="1">
      <c r="A211" s="105"/>
      <c r="B211" s="92"/>
      <c r="C211" s="23" t="s">
        <v>16</v>
      </c>
      <c r="D211" s="5">
        <f t="shared" si="50"/>
        <v>0</v>
      </c>
      <c r="E211" s="5">
        <f t="shared" si="50"/>
        <v>0</v>
      </c>
      <c r="F211" s="5">
        <f t="shared" si="50"/>
        <v>0</v>
      </c>
      <c r="G211" s="5">
        <f t="shared" si="50"/>
        <v>0</v>
      </c>
      <c r="H211" s="5">
        <f t="shared" si="51"/>
        <v>0</v>
      </c>
      <c r="I211" s="5">
        <f t="shared" si="51"/>
        <v>0</v>
      </c>
      <c r="J211" s="5">
        <f t="shared" si="51"/>
        <v>0</v>
      </c>
      <c r="K211" s="5">
        <f t="shared" si="51"/>
        <v>0</v>
      </c>
    </row>
    <row r="212" spans="1:11" ht="24.75" customHeight="1" outlineLevel="1">
      <c r="A212" s="66" t="s">
        <v>75</v>
      </c>
      <c r="B212" s="73"/>
      <c r="C212" s="33" t="s">
        <v>13</v>
      </c>
      <c r="D212" s="7">
        <f aca="true" t="shared" si="52" ref="D212:I212">D213+D214+D215+D216+D217</f>
        <v>0</v>
      </c>
      <c r="E212" s="7">
        <f t="shared" si="52"/>
        <v>0</v>
      </c>
      <c r="F212" s="7">
        <f t="shared" si="52"/>
        <v>0</v>
      </c>
      <c r="G212" s="8">
        <f t="shared" si="52"/>
        <v>0</v>
      </c>
      <c r="H212" s="7">
        <f t="shared" si="52"/>
        <v>0</v>
      </c>
      <c r="I212" s="7">
        <f t="shared" si="52"/>
        <v>2857000</v>
      </c>
      <c r="J212" s="7">
        <f>J213+J214+J215+J216+J217</f>
        <v>1428500</v>
      </c>
      <c r="K212" s="7">
        <f>K213+K214+K215+K216+K217</f>
        <v>0</v>
      </c>
    </row>
    <row r="213" spans="1:11" ht="18" customHeight="1" outlineLevel="1">
      <c r="A213" s="67"/>
      <c r="B213" s="73"/>
      <c r="C213" s="33" t="s">
        <v>14</v>
      </c>
      <c r="D213" s="7"/>
      <c r="E213" s="7"/>
      <c r="F213" s="7"/>
      <c r="G213" s="8"/>
      <c r="H213" s="7"/>
      <c r="I213" s="7"/>
      <c r="J213" s="7"/>
      <c r="K213" s="7"/>
    </row>
    <row r="214" spans="1:11" ht="36" customHeight="1" outlineLevel="1">
      <c r="A214" s="67"/>
      <c r="B214" s="73"/>
      <c r="C214" s="33" t="s">
        <v>15</v>
      </c>
      <c r="D214" s="7"/>
      <c r="E214" s="7"/>
      <c r="F214" s="7"/>
      <c r="G214" s="8"/>
      <c r="H214" s="7"/>
      <c r="I214" s="7"/>
      <c r="J214" s="7"/>
      <c r="K214" s="7"/>
    </row>
    <row r="215" spans="1:11" ht="36" customHeight="1" outlineLevel="1">
      <c r="A215" s="67"/>
      <c r="B215" s="73"/>
      <c r="C215" s="34" t="s">
        <v>5</v>
      </c>
      <c r="D215" s="8">
        <v>0</v>
      </c>
      <c r="E215" s="8">
        <v>0</v>
      </c>
      <c r="F215" s="8">
        <v>0</v>
      </c>
      <c r="G215" s="8">
        <v>0</v>
      </c>
      <c r="H215" s="7">
        <v>0</v>
      </c>
      <c r="I215" s="7">
        <v>2857000</v>
      </c>
      <c r="J215" s="7">
        <v>1428500</v>
      </c>
      <c r="K215" s="7">
        <v>0</v>
      </c>
    </row>
    <row r="216" spans="1:11" ht="36" customHeight="1" outlineLevel="1">
      <c r="A216" s="67"/>
      <c r="B216" s="73"/>
      <c r="C216" s="58" t="s">
        <v>6</v>
      </c>
      <c r="D216" s="8"/>
      <c r="E216" s="8"/>
      <c r="F216" s="8"/>
      <c r="G216" s="8"/>
      <c r="H216" s="7"/>
      <c r="I216" s="7"/>
      <c r="J216" s="7"/>
      <c r="K216" s="7"/>
    </row>
    <row r="217" spans="1:11" ht="36" customHeight="1" outlineLevel="1">
      <c r="A217" s="67"/>
      <c r="B217" s="73"/>
      <c r="C217" s="33" t="s">
        <v>16</v>
      </c>
      <c r="D217" s="7"/>
      <c r="E217" s="7"/>
      <c r="F217" s="7"/>
      <c r="G217" s="8"/>
      <c r="H217" s="7"/>
      <c r="I217" s="7"/>
      <c r="J217" s="7"/>
      <c r="K217" s="7"/>
    </row>
    <row r="218" spans="1:12" s="29" customFormat="1" ht="36" customHeight="1">
      <c r="A218" s="112" t="s">
        <v>8</v>
      </c>
      <c r="B218" s="98" t="s">
        <v>19</v>
      </c>
      <c r="C218" s="30" t="s">
        <v>13</v>
      </c>
      <c r="D218" s="11">
        <f aca="true" t="shared" si="53" ref="D218:H223">D224+D260</f>
        <v>10792637.51</v>
      </c>
      <c r="E218" s="11">
        <f t="shared" si="53"/>
        <v>10608256.27</v>
      </c>
      <c r="F218" s="11">
        <f t="shared" si="53"/>
        <v>10365386</v>
      </c>
      <c r="G218" s="4">
        <f t="shared" si="53"/>
        <v>12449476.96</v>
      </c>
      <c r="H218" s="11">
        <f>H224+H260</f>
        <v>14873306.86</v>
      </c>
      <c r="I218" s="11">
        <f>I224+I260</f>
        <v>16939928</v>
      </c>
      <c r="J218" s="11">
        <f>J224+J260</f>
        <v>14897000</v>
      </c>
      <c r="K218" s="11">
        <f>K224+K260</f>
        <v>15420000</v>
      </c>
      <c r="L218" s="39"/>
    </row>
    <row r="219" spans="1:11" s="29" customFormat="1" ht="36" customHeight="1">
      <c r="A219" s="112"/>
      <c r="B219" s="98"/>
      <c r="C219" s="30" t="s">
        <v>14</v>
      </c>
      <c r="D219" s="11">
        <f t="shared" si="53"/>
        <v>0</v>
      </c>
      <c r="E219" s="11">
        <f t="shared" si="53"/>
        <v>0</v>
      </c>
      <c r="F219" s="11">
        <f t="shared" si="53"/>
        <v>0</v>
      </c>
      <c r="G219" s="4">
        <f t="shared" si="53"/>
        <v>0</v>
      </c>
      <c r="H219" s="11">
        <f t="shared" si="53"/>
        <v>0</v>
      </c>
      <c r="I219" s="11">
        <f aca="true" t="shared" si="54" ref="I219:K223">I225+I261</f>
        <v>0</v>
      </c>
      <c r="J219" s="11">
        <f t="shared" si="54"/>
        <v>0</v>
      </c>
      <c r="K219" s="11">
        <f t="shared" si="54"/>
        <v>0</v>
      </c>
    </row>
    <row r="220" spans="1:12" s="29" customFormat="1" ht="36" customHeight="1">
      <c r="A220" s="114"/>
      <c r="B220" s="98"/>
      <c r="C220" s="30" t="s">
        <v>15</v>
      </c>
      <c r="D220" s="11">
        <f t="shared" si="53"/>
        <v>512160.51</v>
      </c>
      <c r="E220" s="11">
        <f t="shared" si="53"/>
        <v>438505.27</v>
      </c>
      <c r="F220" s="11">
        <f t="shared" si="53"/>
        <v>1418081</v>
      </c>
      <c r="G220" s="4">
        <f t="shared" si="53"/>
        <v>2099387</v>
      </c>
      <c r="H220" s="11">
        <f>H226+H262</f>
        <v>4920526.329999999</v>
      </c>
      <c r="I220" s="11">
        <f t="shared" si="54"/>
        <v>5054053</v>
      </c>
      <c r="J220" s="11">
        <f t="shared" si="54"/>
        <v>5484513</v>
      </c>
      <c r="K220" s="11">
        <f t="shared" si="54"/>
        <v>5954510</v>
      </c>
      <c r="L220" s="39"/>
    </row>
    <row r="221" spans="1:12" s="29" customFormat="1" ht="36" customHeight="1">
      <c r="A221" s="112"/>
      <c r="B221" s="98"/>
      <c r="C221" s="31" t="s">
        <v>5</v>
      </c>
      <c r="D221" s="11">
        <f t="shared" si="53"/>
        <v>10280477</v>
      </c>
      <c r="E221" s="11">
        <f t="shared" si="53"/>
        <v>10169751</v>
      </c>
      <c r="F221" s="11">
        <f t="shared" si="53"/>
        <v>8947305</v>
      </c>
      <c r="G221" s="4">
        <f t="shared" si="53"/>
        <v>10350089.96</v>
      </c>
      <c r="H221" s="11">
        <f>H227+H263</f>
        <v>9952780.530000001</v>
      </c>
      <c r="I221" s="11">
        <f t="shared" si="54"/>
        <v>11885875</v>
      </c>
      <c r="J221" s="11">
        <f t="shared" si="54"/>
        <v>9412487</v>
      </c>
      <c r="K221" s="11">
        <f t="shared" si="54"/>
        <v>9465490</v>
      </c>
      <c r="L221" s="39"/>
    </row>
    <row r="222" spans="1:11" s="29" customFormat="1" ht="36" customHeight="1">
      <c r="A222" s="112"/>
      <c r="B222" s="98"/>
      <c r="C222" s="54" t="s">
        <v>6</v>
      </c>
      <c r="D222" s="11">
        <f t="shared" si="53"/>
        <v>0</v>
      </c>
      <c r="E222" s="11">
        <f t="shared" si="53"/>
        <v>0</v>
      </c>
      <c r="F222" s="11">
        <f t="shared" si="53"/>
        <v>0</v>
      </c>
      <c r="G222" s="4">
        <f t="shared" si="53"/>
        <v>0</v>
      </c>
      <c r="H222" s="11">
        <f t="shared" si="53"/>
        <v>0</v>
      </c>
      <c r="I222" s="11">
        <f t="shared" si="54"/>
        <v>0</v>
      </c>
      <c r="J222" s="11">
        <f t="shared" si="54"/>
        <v>0</v>
      </c>
      <c r="K222" s="11">
        <f t="shared" si="54"/>
        <v>0</v>
      </c>
    </row>
    <row r="223" spans="1:11" s="29" customFormat="1" ht="36" customHeight="1">
      <c r="A223" s="112"/>
      <c r="B223" s="98"/>
      <c r="C223" s="30" t="s">
        <v>16</v>
      </c>
      <c r="D223" s="11">
        <f t="shared" si="53"/>
        <v>0</v>
      </c>
      <c r="E223" s="11">
        <f t="shared" si="53"/>
        <v>0</v>
      </c>
      <c r="F223" s="11">
        <f t="shared" si="53"/>
        <v>0</v>
      </c>
      <c r="G223" s="4">
        <f t="shared" si="53"/>
        <v>0</v>
      </c>
      <c r="H223" s="11">
        <f t="shared" si="53"/>
        <v>0</v>
      </c>
      <c r="I223" s="11">
        <f t="shared" si="54"/>
        <v>0</v>
      </c>
      <c r="J223" s="11">
        <f t="shared" si="54"/>
        <v>0</v>
      </c>
      <c r="K223" s="11">
        <f t="shared" si="54"/>
        <v>0</v>
      </c>
    </row>
    <row r="224" spans="1:11" s="25" customFormat="1" ht="33.75" customHeight="1" outlineLevel="1">
      <c r="A224" s="106" t="s">
        <v>26</v>
      </c>
      <c r="B224" s="102"/>
      <c r="C224" s="23" t="s">
        <v>13</v>
      </c>
      <c r="D224" s="5">
        <f aca="true" t="shared" si="55" ref="D224:H229">D230</f>
        <v>10242600</v>
      </c>
      <c r="E224" s="5">
        <f t="shared" si="55"/>
        <v>10169751</v>
      </c>
      <c r="F224" s="5">
        <f t="shared" si="55"/>
        <v>10077746</v>
      </c>
      <c r="G224" s="5">
        <f t="shared" si="55"/>
        <v>12125116.96</v>
      </c>
      <c r="H224" s="5">
        <f>H226+H227</f>
        <v>14321500.86</v>
      </c>
      <c r="I224" s="5">
        <f>I226+I227</f>
        <v>16559928</v>
      </c>
      <c r="J224" s="5">
        <f>J226+J227</f>
        <v>14500000</v>
      </c>
      <c r="K224" s="5">
        <f>K226+K227</f>
        <v>15000000</v>
      </c>
    </row>
    <row r="225" spans="1:11" s="25" customFormat="1" ht="33.75" customHeight="1" outlineLevel="1">
      <c r="A225" s="107"/>
      <c r="B225" s="102"/>
      <c r="C225" s="23" t="s">
        <v>14</v>
      </c>
      <c r="D225" s="5">
        <f t="shared" si="55"/>
        <v>0</v>
      </c>
      <c r="E225" s="5">
        <f t="shared" si="55"/>
        <v>0</v>
      </c>
      <c r="F225" s="5">
        <f t="shared" si="55"/>
        <v>0</v>
      </c>
      <c r="G225" s="5">
        <f t="shared" si="55"/>
        <v>0</v>
      </c>
      <c r="H225" s="5">
        <f t="shared" si="55"/>
        <v>0</v>
      </c>
      <c r="I225" s="5">
        <f aca="true" t="shared" si="56" ref="I225:K229">I231</f>
        <v>0</v>
      </c>
      <c r="J225" s="5">
        <f t="shared" si="56"/>
        <v>0</v>
      </c>
      <c r="K225" s="5">
        <f t="shared" si="56"/>
        <v>0</v>
      </c>
    </row>
    <row r="226" spans="1:11" s="25" customFormat="1" ht="33.75" customHeight="1" outlineLevel="1">
      <c r="A226" s="107"/>
      <c r="B226" s="102"/>
      <c r="C226" s="23" t="s">
        <v>15</v>
      </c>
      <c r="D226" s="5">
        <f t="shared" si="55"/>
        <v>0</v>
      </c>
      <c r="E226" s="5">
        <f t="shared" si="55"/>
        <v>0</v>
      </c>
      <c r="F226" s="5">
        <f t="shared" si="55"/>
        <v>1130441</v>
      </c>
      <c r="G226" s="5">
        <f t="shared" si="55"/>
        <v>1775027</v>
      </c>
      <c r="H226" s="5">
        <f>H232</f>
        <v>4407781.7299999995</v>
      </c>
      <c r="I226" s="5">
        <f t="shared" si="56"/>
        <v>4674053</v>
      </c>
      <c r="J226" s="5">
        <f t="shared" si="56"/>
        <v>5087513</v>
      </c>
      <c r="K226" s="5">
        <f t="shared" si="56"/>
        <v>5534510</v>
      </c>
    </row>
    <row r="227" spans="1:11" s="25" customFormat="1" ht="33.75" customHeight="1" outlineLevel="1">
      <c r="A227" s="107"/>
      <c r="B227" s="102"/>
      <c r="C227" s="27" t="s">
        <v>5</v>
      </c>
      <c r="D227" s="5">
        <f t="shared" si="55"/>
        <v>10242600</v>
      </c>
      <c r="E227" s="5">
        <f t="shared" si="55"/>
        <v>10169751</v>
      </c>
      <c r="F227" s="5">
        <f t="shared" si="55"/>
        <v>8947305</v>
      </c>
      <c r="G227" s="5">
        <f t="shared" si="55"/>
        <v>10350089.96</v>
      </c>
      <c r="H227" s="5">
        <f>H233</f>
        <v>9913719.13</v>
      </c>
      <c r="I227" s="5">
        <f t="shared" si="56"/>
        <v>11885875</v>
      </c>
      <c r="J227" s="5">
        <f t="shared" si="56"/>
        <v>9412487</v>
      </c>
      <c r="K227" s="5">
        <f t="shared" si="56"/>
        <v>9465490</v>
      </c>
    </row>
    <row r="228" spans="1:11" s="25" customFormat="1" ht="33.75" customHeight="1" outlineLevel="1">
      <c r="A228" s="107"/>
      <c r="B228" s="102"/>
      <c r="C228" s="53" t="s">
        <v>6</v>
      </c>
      <c r="D228" s="5">
        <f t="shared" si="55"/>
        <v>0</v>
      </c>
      <c r="E228" s="5">
        <f t="shared" si="55"/>
        <v>0</v>
      </c>
      <c r="F228" s="5">
        <f t="shared" si="55"/>
        <v>0</v>
      </c>
      <c r="G228" s="5">
        <f t="shared" si="55"/>
        <v>0</v>
      </c>
      <c r="H228" s="5">
        <f t="shared" si="55"/>
        <v>0</v>
      </c>
      <c r="I228" s="5">
        <f t="shared" si="56"/>
        <v>0</v>
      </c>
      <c r="J228" s="5">
        <f t="shared" si="56"/>
        <v>0</v>
      </c>
      <c r="K228" s="5">
        <f t="shared" si="56"/>
        <v>0</v>
      </c>
    </row>
    <row r="229" spans="1:11" s="25" customFormat="1" ht="33.75" customHeight="1" outlineLevel="1">
      <c r="A229" s="108"/>
      <c r="B229" s="102"/>
      <c r="C229" s="23" t="s">
        <v>16</v>
      </c>
      <c r="D229" s="5">
        <f>D235</f>
        <v>0</v>
      </c>
      <c r="E229" s="5">
        <f>E235</f>
        <v>0</v>
      </c>
      <c r="F229" s="5">
        <f>F235</f>
        <v>0</v>
      </c>
      <c r="G229" s="5">
        <f>G235</f>
        <v>0</v>
      </c>
      <c r="H229" s="5">
        <f t="shared" si="55"/>
        <v>0</v>
      </c>
      <c r="I229" s="5">
        <f t="shared" si="56"/>
        <v>0</v>
      </c>
      <c r="J229" s="5">
        <f t="shared" si="56"/>
        <v>0</v>
      </c>
      <c r="K229" s="5">
        <f t="shared" si="56"/>
        <v>0</v>
      </c>
    </row>
    <row r="230" spans="1:11" ht="36" customHeight="1" outlineLevel="1">
      <c r="A230" s="72" t="s">
        <v>27</v>
      </c>
      <c r="B230" s="73"/>
      <c r="C230" s="33" t="s">
        <v>13</v>
      </c>
      <c r="D230" s="7">
        <f aca="true" t="shared" si="57" ref="D230:K230">D231+D232+D233+D234+D235</f>
        <v>10242600</v>
      </c>
      <c r="E230" s="7">
        <f t="shared" si="57"/>
        <v>10169751</v>
      </c>
      <c r="F230" s="7">
        <f t="shared" si="57"/>
        <v>10077746</v>
      </c>
      <c r="G230" s="8">
        <f t="shared" si="57"/>
        <v>12125116.96</v>
      </c>
      <c r="H230" s="7">
        <f t="shared" si="57"/>
        <v>14321500.86</v>
      </c>
      <c r="I230" s="7">
        <f t="shared" si="57"/>
        <v>16559928</v>
      </c>
      <c r="J230" s="7">
        <f t="shared" si="57"/>
        <v>14500000</v>
      </c>
      <c r="K230" s="7">
        <f t="shared" si="57"/>
        <v>15000000</v>
      </c>
    </row>
    <row r="231" spans="1:11" ht="36" customHeight="1" outlineLevel="1">
      <c r="A231" s="72"/>
      <c r="B231" s="73"/>
      <c r="C231" s="33" t="s">
        <v>14</v>
      </c>
      <c r="D231" s="7">
        <f aca="true" t="shared" si="58" ref="D231:H235">D237+D243</f>
        <v>0</v>
      </c>
      <c r="E231" s="7">
        <f t="shared" si="58"/>
        <v>0</v>
      </c>
      <c r="F231" s="7">
        <f t="shared" si="58"/>
        <v>0</v>
      </c>
      <c r="G231" s="7">
        <f t="shared" si="58"/>
        <v>0</v>
      </c>
      <c r="H231" s="7">
        <f t="shared" si="58"/>
        <v>0</v>
      </c>
      <c r="I231" s="7">
        <f>I237+I243</f>
        <v>0</v>
      </c>
      <c r="J231" s="7">
        <f>J237+J243</f>
        <v>0</v>
      </c>
      <c r="K231" s="7">
        <f>K237+K243</f>
        <v>0</v>
      </c>
    </row>
    <row r="232" spans="1:11" ht="36" customHeight="1" outlineLevel="1">
      <c r="A232" s="72"/>
      <c r="B232" s="73"/>
      <c r="C232" s="33" t="s">
        <v>15</v>
      </c>
      <c r="D232" s="7">
        <f t="shared" si="58"/>
        <v>0</v>
      </c>
      <c r="E232" s="7">
        <f t="shared" si="58"/>
        <v>0</v>
      </c>
      <c r="F232" s="7">
        <f t="shared" si="58"/>
        <v>1130441</v>
      </c>
      <c r="G232" s="7">
        <f t="shared" si="58"/>
        <v>1775027</v>
      </c>
      <c r="H232" s="7">
        <f aca="true" t="shared" si="59" ref="H232:K233">H238+H244+H250</f>
        <v>4407781.7299999995</v>
      </c>
      <c r="I232" s="7">
        <f t="shared" si="59"/>
        <v>4674053</v>
      </c>
      <c r="J232" s="7">
        <f t="shared" si="59"/>
        <v>5087513</v>
      </c>
      <c r="K232" s="7">
        <f t="shared" si="59"/>
        <v>5534510</v>
      </c>
    </row>
    <row r="233" spans="1:11" ht="36" customHeight="1" outlineLevel="1">
      <c r="A233" s="72"/>
      <c r="B233" s="73"/>
      <c r="C233" s="34" t="s">
        <v>5</v>
      </c>
      <c r="D233" s="7">
        <f t="shared" si="58"/>
        <v>10242600</v>
      </c>
      <c r="E233" s="7">
        <f t="shared" si="58"/>
        <v>10169751</v>
      </c>
      <c r="F233" s="7">
        <f t="shared" si="58"/>
        <v>8947305</v>
      </c>
      <c r="G233" s="7">
        <f>G239+G245</f>
        <v>10350089.96</v>
      </c>
      <c r="H233" s="7">
        <f t="shared" si="59"/>
        <v>9913719.13</v>
      </c>
      <c r="I233" s="7">
        <f t="shared" si="59"/>
        <v>11885875</v>
      </c>
      <c r="J233" s="7">
        <f t="shared" si="59"/>
        <v>9412487</v>
      </c>
      <c r="K233" s="7">
        <f t="shared" si="59"/>
        <v>9465490</v>
      </c>
    </row>
    <row r="234" spans="1:11" ht="36" customHeight="1" outlineLevel="1">
      <c r="A234" s="72"/>
      <c r="B234" s="73"/>
      <c r="C234" s="47" t="s">
        <v>6</v>
      </c>
      <c r="D234" s="7">
        <f t="shared" si="58"/>
        <v>0</v>
      </c>
      <c r="E234" s="7">
        <f t="shared" si="58"/>
        <v>0</v>
      </c>
      <c r="F234" s="7">
        <f t="shared" si="58"/>
        <v>0</v>
      </c>
      <c r="G234" s="7">
        <f t="shared" si="58"/>
        <v>0</v>
      </c>
      <c r="H234" s="7">
        <f t="shared" si="58"/>
        <v>0</v>
      </c>
      <c r="I234" s="7">
        <f aca="true" t="shared" si="60" ref="I234:K235">I240+I246</f>
        <v>0</v>
      </c>
      <c r="J234" s="7">
        <f t="shared" si="60"/>
        <v>0</v>
      </c>
      <c r="K234" s="7">
        <f t="shared" si="60"/>
        <v>0</v>
      </c>
    </row>
    <row r="235" spans="1:11" ht="36" customHeight="1" outlineLevel="1">
      <c r="A235" s="72"/>
      <c r="B235" s="73"/>
      <c r="C235" s="33" t="s">
        <v>16</v>
      </c>
      <c r="D235" s="7">
        <f>D241+D247</f>
        <v>0</v>
      </c>
      <c r="E235" s="7">
        <f>E241+E247</f>
        <v>0</v>
      </c>
      <c r="F235" s="7">
        <f>F241+F247</f>
        <v>0</v>
      </c>
      <c r="G235" s="7">
        <f>G241+G247</f>
        <v>0</v>
      </c>
      <c r="H235" s="7">
        <f t="shared" si="58"/>
        <v>0</v>
      </c>
      <c r="I235" s="7">
        <f t="shared" si="60"/>
        <v>0</v>
      </c>
      <c r="J235" s="7">
        <f t="shared" si="60"/>
        <v>0</v>
      </c>
      <c r="K235" s="7">
        <f t="shared" si="60"/>
        <v>0</v>
      </c>
    </row>
    <row r="236" spans="1:11" ht="30.75" customHeight="1" outlineLevel="1">
      <c r="A236" s="72" t="s">
        <v>45</v>
      </c>
      <c r="B236" s="73"/>
      <c r="C236" s="33" t="s">
        <v>13</v>
      </c>
      <c r="D236" s="7">
        <f aca="true" t="shared" si="61" ref="D236:I236">D237+D238+D239+D240+D241</f>
        <v>10242600</v>
      </c>
      <c r="E236" s="7">
        <f t="shared" si="61"/>
        <v>10169751</v>
      </c>
      <c r="F236" s="7">
        <f t="shared" si="61"/>
        <v>8932210</v>
      </c>
      <c r="G236" s="8">
        <f t="shared" si="61"/>
        <v>10333434.96</v>
      </c>
      <c r="H236" s="7">
        <f t="shared" si="61"/>
        <v>9066195.24</v>
      </c>
      <c r="I236" s="7">
        <f t="shared" si="61"/>
        <v>11383867.39</v>
      </c>
      <c r="J236" s="7">
        <f>J237+J238+J239+J240+J241</f>
        <v>8877010.1</v>
      </c>
      <c r="K236" s="7">
        <f>K237+K238+K239+K240+K241</f>
        <v>8907922.22</v>
      </c>
    </row>
    <row r="237" spans="1:11" ht="30.75" customHeight="1" outlineLevel="1">
      <c r="A237" s="72"/>
      <c r="B237" s="73"/>
      <c r="C237" s="33" t="s">
        <v>14</v>
      </c>
      <c r="D237" s="7"/>
      <c r="E237" s="7"/>
      <c r="F237" s="7"/>
      <c r="G237" s="8"/>
      <c r="H237" s="7"/>
      <c r="I237" s="7"/>
      <c r="J237" s="7"/>
      <c r="K237" s="7"/>
    </row>
    <row r="238" spans="1:11" ht="30.75" customHeight="1" outlineLevel="1">
      <c r="A238" s="72"/>
      <c r="B238" s="73"/>
      <c r="C238" s="33" t="s">
        <v>15</v>
      </c>
      <c r="D238" s="17"/>
      <c r="E238" s="17"/>
      <c r="F238" s="17"/>
      <c r="G238" s="9"/>
      <c r="J238" s="17"/>
      <c r="K238" s="17"/>
    </row>
    <row r="239" spans="1:11" ht="37.5" customHeight="1" outlineLevel="1">
      <c r="A239" s="72"/>
      <c r="B239" s="73"/>
      <c r="C239" s="34" t="s">
        <v>5</v>
      </c>
      <c r="D239" s="7">
        <v>10242600</v>
      </c>
      <c r="E239" s="7">
        <f>10169500+93+84+74</f>
        <v>10169751</v>
      </c>
      <c r="F239" s="7">
        <f>8847200+100000+105-15095</f>
        <v>8932210</v>
      </c>
      <c r="G239" s="8">
        <v>10333434.96</v>
      </c>
      <c r="H239" s="7">
        <f>10740471-130600-3-246993.69-190152+7001.18+92000-1486.25-1538500-15542+350000</f>
        <v>9066195.24</v>
      </c>
      <c r="I239" s="7">
        <v>11383867.39</v>
      </c>
      <c r="J239" s="7">
        <v>8877010.1</v>
      </c>
      <c r="K239" s="7">
        <v>8907922.22</v>
      </c>
    </row>
    <row r="240" spans="1:11" ht="30.75" customHeight="1" outlineLevel="1">
      <c r="A240" s="72"/>
      <c r="B240" s="73"/>
      <c r="C240" s="47" t="s">
        <v>6</v>
      </c>
      <c r="D240" s="8"/>
      <c r="E240" s="8"/>
      <c r="F240" s="8"/>
      <c r="G240" s="8"/>
      <c r="H240" s="7"/>
      <c r="I240" s="7"/>
      <c r="J240" s="7"/>
      <c r="K240" s="7"/>
    </row>
    <row r="241" spans="1:11" ht="30.75" customHeight="1" outlineLevel="1">
      <c r="A241" s="72"/>
      <c r="B241" s="73"/>
      <c r="C241" s="33" t="s">
        <v>16</v>
      </c>
      <c r="D241" s="7"/>
      <c r="E241" s="7"/>
      <c r="F241" s="7"/>
      <c r="G241" s="8"/>
      <c r="H241" s="7"/>
      <c r="I241" s="7"/>
      <c r="J241" s="7"/>
      <c r="K241" s="7"/>
    </row>
    <row r="242" spans="1:11" ht="34.5" customHeight="1" outlineLevel="1">
      <c r="A242" s="72" t="s">
        <v>59</v>
      </c>
      <c r="B242" s="73"/>
      <c r="C242" s="33" t="s">
        <v>13</v>
      </c>
      <c r="D242" s="7">
        <f aca="true" t="shared" si="62" ref="D242:I242">D243+D244+D245+D246+D247</f>
        <v>0</v>
      </c>
      <c r="E242" s="7">
        <f t="shared" si="62"/>
        <v>0</v>
      </c>
      <c r="F242" s="7">
        <f t="shared" si="62"/>
        <v>1145536</v>
      </c>
      <c r="G242" s="8">
        <f t="shared" si="62"/>
        <v>1791682</v>
      </c>
      <c r="H242" s="7">
        <f t="shared" si="62"/>
        <v>3495895.9999999995</v>
      </c>
      <c r="I242" s="7">
        <f t="shared" si="62"/>
        <v>3685760.61</v>
      </c>
      <c r="J242" s="7">
        <f>J243+J244+J245+J246+J247</f>
        <v>4032689.9</v>
      </c>
      <c r="K242" s="7">
        <f>K243+K244+K245+K246+K247</f>
        <v>4441777.78</v>
      </c>
    </row>
    <row r="243" spans="1:11" ht="34.5" customHeight="1" outlineLevel="1">
      <c r="A243" s="72"/>
      <c r="B243" s="73"/>
      <c r="C243" s="33" t="s">
        <v>14</v>
      </c>
      <c r="D243" s="7"/>
      <c r="E243" s="7"/>
      <c r="F243" s="7"/>
      <c r="G243" s="8"/>
      <c r="H243" s="7"/>
      <c r="I243" s="7"/>
      <c r="J243" s="7"/>
      <c r="K243" s="7"/>
    </row>
    <row r="244" spans="1:11" ht="34.5" customHeight="1" outlineLevel="1">
      <c r="A244" s="72"/>
      <c r="B244" s="73"/>
      <c r="C244" s="33" t="s">
        <v>15</v>
      </c>
      <c r="D244" s="17"/>
      <c r="E244" s="17"/>
      <c r="F244" s="17">
        <v>1130441</v>
      </c>
      <c r="G244" s="9">
        <f>941340+26430+807257</f>
        <v>1775027</v>
      </c>
      <c r="H244" s="17">
        <f>1775027+147408.93+1538500</f>
        <v>3460935.9299999997</v>
      </c>
      <c r="I244" s="17">
        <v>3648903</v>
      </c>
      <c r="J244" s="17">
        <v>3992363</v>
      </c>
      <c r="K244" s="17">
        <v>4397360</v>
      </c>
    </row>
    <row r="245" spans="1:11" ht="34.5" customHeight="1" outlineLevel="1">
      <c r="A245" s="72"/>
      <c r="B245" s="73"/>
      <c r="C245" s="34" t="s">
        <v>5</v>
      </c>
      <c r="D245" s="7">
        <v>0</v>
      </c>
      <c r="E245" s="7">
        <v>0</v>
      </c>
      <c r="F245" s="7">
        <v>15095</v>
      </c>
      <c r="G245" s="8">
        <v>16655</v>
      </c>
      <c r="H245" s="7">
        <f>17930+3-1.18+1486.25+15542</f>
        <v>34960.07</v>
      </c>
      <c r="I245" s="7">
        <v>36857.61</v>
      </c>
      <c r="J245" s="7">
        <v>40326.9</v>
      </c>
      <c r="K245" s="7">
        <v>44417.78</v>
      </c>
    </row>
    <row r="246" spans="1:11" ht="34.5" customHeight="1" outlineLevel="1">
      <c r="A246" s="72"/>
      <c r="B246" s="73"/>
      <c r="C246" s="47" t="s">
        <v>6</v>
      </c>
      <c r="D246" s="8"/>
      <c r="E246" s="8"/>
      <c r="F246" s="8"/>
      <c r="G246" s="8"/>
      <c r="H246" s="7"/>
      <c r="I246" s="7"/>
      <c r="J246" s="7"/>
      <c r="K246" s="7"/>
    </row>
    <row r="247" spans="1:11" ht="34.5" customHeight="1" outlineLevel="1">
      <c r="A247" s="72"/>
      <c r="B247" s="73"/>
      <c r="C247" s="33" t="s">
        <v>16</v>
      </c>
      <c r="D247" s="7"/>
      <c r="E247" s="7"/>
      <c r="F247" s="7"/>
      <c r="G247" s="8"/>
      <c r="H247" s="7"/>
      <c r="I247" s="7"/>
      <c r="J247" s="7"/>
      <c r="K247" s="7"/>
    </row>
    <row r="248" spans="1:11" ht="36" customHeight="1" outlineLevel="1">
      <c r="A248" s="66" t="s">
        <v>58</v>
      </c>
      <c r="B248" s="69"/>
      <c r="C248" s="48" t="s">
        <v>13</v>
      </c>
      <c r="D248" s="32">
        <f aca="true" t="shared" si="63" ref="D248:I248">D249+D250+D251+D252+D253</f>
        <v>0</v>
      </c>
      <c r="E248" s="32">
        <f t="shared" si="63"/>
        <v>0</v>
      </c>
      <c r="F248" s="32">
        <f t="shared" si="63"/>
        <v>0</v>
      </c>
      <c r="G248" s="6">
        <f t="shared" si="63"/>
        <v>0</v>
      </c>
      <c r="H248" s="7">
        <f t="shared" si="63"/>
        <v>1759409.62</v>
      </c>
      <c r="I248" s="7">
        <f t="shared" si="63"/>
        <v>1490300</v>
      </c>
      <c r="J248" s="7">
        <f>J249+J250+J251+J252+J253</f>
        <v>1590300</v>
      </c>
      <c r="K248" s="7">
        <f>K249+K250+K251+K252+K253</f>
        <v>1650300</v>
      </c>
    </row>
    <row r="249" spans="1:11" ht="36" customHeight="1" outlineLevel="1">
      <c r="A249" s="67"/>
      <c r="B249" s="70"/>
      <c r="C249" s="48" t="s">
        <v>14</v>
      </c>
      <c r="D249" s="7"/>
      <c r="E249" s="7"/>
      <c r="F249" s="7"/>
      <c r="G249" s="8"/>
      <c r="H249" s="7"/>
      <c r="I249" s="7"/>
      <c r="J249" s="7"/>
      <c r="K249" s="7"/>
    </row>
    <row r="250" spans="1:11" ht="36" customHeight="1" outlineLevel="1">
      <c r="A250" s="67"/>
      <c r="B250" s="70"/>
      <c r="C250" s="33" t="s">
        <v>15</v>
      </c>
      <c r="D250" s="7"/>
      <c r="E250" s="7"/>
      <c r="F250" s="7"/>
      <c r="G250" s="8">
        <v>0</v>
      </c>
      <c r="H250" s="8">
        <v>946845.8</v>
      </c>
      <c r="I250" s="8">
        <v>1025150</v>
      </c>
      <c r="J250" s="8">
        <v>1095150</v>
      </c>
      <c r="K250" s="7">
        <v>1137150</v>
      </c>
    </row>
    <row r="251" spans="1:11" ht="36" customHeight="1" outlineLevel="1">
      <c r="A251" s="67"/>
      <c r="B251" s="70"/>
      <c r="C251" s="34" t="s">
        <v>5</v>
      </c>
      <c r="D251" s="8"/>
      <c r="E251" s="8"/>
      <c r="F251" s="8"/>
      <c r="G251" s="8"/>
      <c r="H251" s="7">
        <v>812563.82</v>
      </c>
      <c r="I251" s="7">
        <v>465150</v>
      </c>
      <c r="J251" s="7">
        <v>495150</v>
      </c>
      <c r="K251" s="7">
        <v>513150</v>
      </c>
    </row>
    <row r="252" spans="1:11" ht="36" customHeight="1" outlineLevel="1">
      <c r="A252" s="67"/>
      <c r="B252" s="70"/>
      <c r="C252" s="47" t="s">
        <v>6</v>
      </c>
      <c r="D252" s="8"/>
      <c r="E252" s="8"/>
      <c r="F252" s="8"/>
      <c r="G252" s="8"/>
      <c r="H252" s="7"/>
      <c r="I252" s="7"/>
      <c r="J252" s="7"/>
      <c r="K252" s="7"/>
    </row>
    <row r="253" spans="1:11" ht="26.25" customHeight="1" outlineLevel="1">
      <c r="A253" s="68"/>
      <c r="B253" s="71"/>
      <c r="C253" s="49" t="s">
        <v>16</v>
      </c>
      <c r="D253" s="7"/>
      <c r="E253" s="7"/>
      <c r="F253" s="7"/>
      <c r="G253" s="8"/>
      <c r="H253" s="7"/>
      <c r="I253" s="7"/>
      <c r="J253" s="7"/>
      <c r="K253" s="7"/>
    </row>
    <row r="254" spans="1:11" ht="32.25" customHeight="1" hidden="1" outlineLevel="2">
      <c r="A254" s="72" t="s">
        <v>34</v>
      </c>
      <c r="B254" s="73"/>
      <c r="C254" s="33" t="s">
        <v>13</v>
      </c>
      <c r="D254" s="7">
        <f aca="true" t="shared" si="64" ref="D254:I254">D255+D256+D257+D258+D259</f>
        <v>0</v>
      </c>
      <c r="E254" s="7">
        <f t="shared" si="64"/>
        <v>0</v>
      </c>
      <c r="F254" s="7">
        <f t="shared" si="64"/>
        <v>0</v>
      </c>
      <c r="G254" s="8">
        <f t="shared" si="64"/>
        <v>0</v>
      </c>
      <c r="H254" s="7">
        <f t="shared" si="64"/>
        <v>0</v>
      </c>
      <c r="I254" s="7">
        <f t="shared" si="64"/>
        <v>0</v>
      </c>
      <c r="J254" s="7">
        <f>J255+J256+J257+J258+J259</f>
        <v>0</v>
      </c>
      <c r="K254" s="7">
        <f>K255+K256+K257+K258+K259</f>
        <v>0</v>
      </c>
    </row>
    <row r="255" spans="1:11" ht="32.25" customHeight="1" hidden="1" outlineLevel="2">
      <c r="A255" s="72"/>
      <c r="B255" s="73"/>
      <c r="C255" s="33" t="s">
        <v>14</v>
      </c>
      <c r="D255" s="7"/>
      <c r="E255" s="7"/>
      <c r="F255" s="7"/>
      <c r="G255" s="8"/>
      <c r="H255" s="7"/>
      <c r="I255" s="7"/>
      <c r="J255" s="7"/>
      <c r="K255" s="7"/>
    </row>
    <row r="256" spans="1:11" ht="32.25" customHeight="1" hidden="1" outlineLevel="2">
      <c r="A256" s="72"/>
      <c r="B256" s="73"/>
      <c r="C256" s="33" t="s">
        <v>15</v>
      </c>
      <c r="D256" s="17">
        <v>0</v>
      </c>
      <c r="E256" s="17">
        <v>0</v>
      </c>
      <c r="F256" s="17">
        <v>0</v>
      </c>
      <c r="G256" s="9">
        <v>0</v>
      </c>
      <c r="H256" s="17">
        <v>0</v>
      </c>
      <c r="I256" s="17">
        <v>0</v>
      </c>
      <c r="J256" s="17">
        <v>0</v>
      </c>
      <c r="K256" s="17">
        <v>0</v>
      </c>
    </row>
    <row r="257" spans="1:11" ht="32.25" customHeight="1" hidden="1" outlineLevel="2">
      <c r="A257" s="72"/>
      <c r="B257" s="73"/>
      <c r="C257" s="34" t="s">
        <v>5</v>
      </c>
      <c r="D257" s="7">
        <v>0</v>
      </c>
      <c r="E257" s="7">
        <v>0</v>
      </c>
      <c r="F257" s="7">
        <v>0</v>
      </c>
      <c r="G257" s="8">
        <v>0</v>
      </c>
      <c r="H257" s="7">
        <v>0</v>
      </c>
      <c r="I257" s="7">
        <v>0</v>
      </c>
      <c r="J257" s="7">
        <v>0</v>
      </c>
      <c r="K257" s="7">
        <v>0</v>
      </c>
    </row>
    <row r="258" spans="1:11" ht="32.25" customHeight="1" hidden="1" outlineLevel="2">
      <c r="A258" s="72"/>
      <c r="B258" s="73"/>
      <c r="C258" s="47" t="s">
        <v>6</v>
      </c>
      <c r="D258" s="8"/>
      <c r="E258" s="8"/>
      <c r="F258" s="8"/>
      <c r="G258" s="8"/>
      <c r="H258" s="7"/>
      <c r="I258" s="7"/>
      <c r="J258" s="7"/>
      <c r="K258" s="7"/>
    </row>
    <row r="259" spans="1:11" ht="32.25" customHeight="1" hidden="1" outlineLevel="2">
      <c r="A259" s="72"/>
      <c r="B259" s="73"/>
      <c r="C259" s="33" t="s">
        <v>16</v>
      </c>
      <c r="D259" s="7"/>
      <c r="E259" s="7"/>
      <c r="F259" s="7"/>
      <c r="G259" s="8"/>
      <c r="H259" s="7"/>
      <c r="I259" s="7"/>
      <c r="J259" s="7"/>
      <c r="K259" s="7"/>
    </row>
    <row r="260" spans="1:11" s="25" customFormat="1" ht="31.5" customHeight="1" outlineLevel="1" collapsed="1">
      <c r="A260" s="108" t="s">
        <v>71</v>
      </c>
      <c r="B260" s="92"/>
      <c r="C260" s="23" t="s">
        <v>13</v>
      </c>
      <c r="D260" s="5">
        <f aca="true" t="shared" si="65" ref="D260:I260">D262+D261+D263+D264+D265</f>
        <v>550037.51</v>
      </c>
      <c r="E260" s="5">
        <f t="shared" si="65"/>
        <v>438505.27</v>
      </c>
      <c r="F260" s="5">
        <f t="shared" si="65"/>
        <v>287640</v>
      </c>
      <c r="G260" s="5">
        <f t="shared" si="65"/>
        <v>324360</v>
      </c>
      <c r="H260" s="5">
        <f>H262+H261+H263+H264+H265</f>
        <v>551806</v>
      </c>
      <c r="I260" s="5">
        <f t="shared" si="65"/>
        <v>380000</v>
      </c>
      <c r="J260" s="5">
        <f>J262+J261+J263+J264+J265</f>
        <v>397000</v>
      </c>
      <c r="K260" s="5">
        <f>K262+K261+K263+K264+K265</f>
        <v>420000</v>
      </c>
    </row>
    <row r="261" spans="1:11" s="25" customFormat="1" ht="31.5" customHeight="1" outlineLevel="1">
      <c r="A261" s="108"/>
      <c r="B261" s="92"/>
      <c r="C261" s="55" t="s">
        <v>14</v>
      </c>
      <c r="D261" s="5">
        <f>D273</f>
        <v>0</v>
      </c>
      <c r="E261" s="5">
        <f>E273</f>
        <v>0</v>
      </c>
      <c r="F261" s="5">
        <f aca="true" t="shared" si="66" ref="F261:H264">F273</f>
        <v>0</v>
      </c>
      <c r="G261" s="5">
        <f t="shared" si="66"/>
        <v>0</v>
      </c>
      <c r="H261" s="5">
        <f t="shared" si="66"/>
        <v>0</v>
      </c>
      <c r="I261" s="5">
        <f>I273</f>
        <v>0</v>
      </c>
      <c r="J261" s="5">
        <f>J273</f>
        <v>0</v>
      </c>
      <c r="K261" s="5">
        <f>K273</f>
        <v>0</v>
      </c>
    </row>
    <row r="262" spans="1:11" s="25" customFormat="1" ht="31.5" customHeight="1" outlineLevel="1">
      <c r="A262" s="108"/>
      <c r="B262" s="92"/>
      <c r="C262" s="23" t="s">
        <v>15</v>
      </c>
      <c r="D262" s="5">
        <f aca="true" t="shared" si="67" ref="D262:G263">D274+D268</f>
        <v>512160.51</v>
      </c>
      <c r="E262" s="5">
        <f t="shared" si="67"/>
        <v>438505.27</v>
      </c>
      <c r="F262" s="5">
        <f t="shared" si="67"/>
        <v>287640</v>
      </c>
      <c r="G262" s="5">
        <f t="shared" si="67"/>
        <v>324360</v>
      </c>
      <c r="H262" s="5">
        <f aca="true" t="shared" si="68" ref="H262:J263">H274+H268</f>
        <v>512744.6</v>
      </c>
      <c r="I262" s="5">
        <f t="shared" si="68"/>
        <v>380000</v>
      </c>
      <c r="J262" s="5">
        <f t="shared" si="68"/>
        <v>397000</v>
      </c>
      <c r="K262" s="5">
        <f>K274+K268</f>
        <v>420000</v>
      </c>
    </row>
    <row r="263" spans="1:11" s="25" customFormat="1" ht="31.5" customHeight="1" outlineLevel="1">
      <c r="A263" s="108"/>
      <c r="B263" s="92"/>
      <c r="C263" s="27" t="s">
        <v>5</v>
      </c>
      <c r="D263" s="5">
        <f t="shared" si="67"/>
        <v>37877</v>
      </c>
      <c r="E263" s="5">
        <f t="shared" si="67"/>
        <v>0</v>
      </c>
      <c r="F263" s="5">
        <f t="shared" si="67"/>
        <v>0</v>
      </c>
      <c r="G263" s="5">
        <f t="shared" si="67"/>
        <v>0</v>
      </c>
      <c r="H263" s="5">
        <f t="shared" si="68"/>
        <v>39061.4</v>
      </c>
      <c r="I263" s="5">
        <f t="shared" si="68"/>
        <v>0</v>
      </c>
      <c r="J263" s="5">
        <f t="shared" si="68"/>
        <v>0</v>
      </c>
      <c r="K263" s="5">
        <f>K275+K269</f>
        <v>0</v>
      </c>
    </row>
    <row r="264" spans="1:11" s="25" customFormat="1" ht="31.5" customHeight="1" outlineLevel="1">
      <c r="A264" s="108"/>
      <c r="B264" s="92"/>
      <c r="C264" s="53" t="s">
        <v>6</v>
      </c>
      <c r="D264" s="5">
        <f>D276</f>
        <v>0</v>
      </c>
      <c r="E264" s="5">
        <f>E276</f>
        <v>0</v>
      </c>
      <c r="F264" s="5">
        <f t="shared" si="66"/>
        <v>0</v>
      </c>
      <c r="G264" s="5">
        <f t="shared" si="66"/>
        <v>0</v>
      </c>
      <c r="H264" s="5">
        <f t="shared" si="66"/>
        <v>0</v>
      </c>
      <c r="I264" s="5">
        <f aca="true" t="shared" si="69" ref="I264:K265">I276</f>
        <v>0</v>
      </c>
      <c r="J264" s="5">
        <f t="shared" si="69"/>
        <v>0</v>
      </c>
      <c r="K264" s="5">
        <f t="shared" si="69"/>
        <v>0</v>
      </c>
    </row>
    <row r="265" spans="1:11" s="25" customFormat="1" ht="31.5" customHeight="1" outlineLevel="1">
      <c r="A265" s="108"/>
      <c r="B265" s="92"/>
      <c r="C265" s="23" t="s">
        <v>16</v>
      </c>
      <c r="D265" s="5">
        <f>D277</f>
        <v>0</v>
      </c>
      <c r="E265" s="5">
        <f>E277</f>
        <v>0</v>
      </c>
      <c r="F265" s="5">
        <f>F277</f>
        <v>0</v>
      </c>
      <c r="G265" s="5">
        <f>G277</f>
        <v>0</v>
      </c>
      <c r="H265" s="5">
        <f>H277</f>
        <v>0</v>
      </c>
      <c r="I265" s="5">
        <f t="shared" si="69"/>
        <v>0</v>
      </c>
      <c r="J265" s="5">
        <f t="shared" si="69"/>
        <v>0</v>
      </c>
      <c r="K265" s="5">
        <f t="shared" si="69"/>
        <v>0</v>
      </c>
    </row>
    <row r="266" spans="1:11" ht="29.25" customHeight="1" outlineLevel="1">
      <c r="A266" s="74" t="s">
        <v>28</v>
      </c>
      <c r="B266" s="73"/>
      <c r="C266" s="33" t="s">
        <v>13</v>
      </c>
      <c r="D266" s="7">
        <f aca="true" t="shared" si="70" ref="D266:I266">D267+D268+D269+D270+D271</f>
        <v>37877</v>
      </c>
      <c r="E266" s="7">
        <f t="shared" si="70"/>
        <v>0</v>
      </c>
      <c r="F266" s="7">
        <f t="shared" si="70"/>
        <v>0</v>
      </c>
      <c r="G266" s="8">
        <f t="shared" si="70"/>
        <v>0</v>
      </c>
      <c r="H266" s="7">
        <f>H267+H269+H268+H270+H271</f>
        <v>195306</v>
      </c>
      <c r="I266" s="7">
        <f t="shared" si="70"/>
        <v>0</v>
      </c>
      <c r="J266" s="7">
        <f>J267+J268+J269+J270+J271</f>
        <v>0</v>
      </c>
      <c r="K266" s="7">
        <f>K267+K268+K269+K270+K271</f>
        <v>0</v>
      </c>
    </row>
    <row r="267" spans="1:11" ht="30" customHeight="1" outlineLevel="1">
      <c r="A267" s="75"/>
      <c r="B267" s="73"/>
      <c r="C267" s="33" t="s">
        <v>14</v>
      </c>
      <c r="D267" s="7"/>
      <c r="E267" s="7"/>
      <c r="F267" s="7"/>
      <c r="G267" s="8"/>
      <c r="H267" s="7"/>
      <c r="I267" s="7"/>
      <c r="J267" s="7"/>
      <c r="K267" s="7"/>
    </row>
    <row r="268" spans="1:11" ht="42.75" customHeight="1" outlineLevel="1">
      <c r="A268" s="75"/>
      <c r="B268" s="73"/>
      <c r="C268" s="33" t="s">
        <v>15</v>
      </c>
      <c r="D268" s="7">
        <v>0</v>
      </c>
      <c r="E268" s="7">
        <v>0</v>
      </c>
      <c r="F268" s="7">
        <v>0</v>
      </c>
      <c r="G268" s="8">
        <v>0</v>
      </c>
      <c r="H268" s="17">
        <v>156244.6</v>
      </c>
      <c r="I268" s="7">
        <v>0</v>
      </c>
      <c r="J268" s="7">
        <v>0</v>
      </c>
      <c r="K268" s="7">
        <v>0</v>
      </c>
    </row>
    <row r="269" spans="1:11" ht="42" customHeight="1" outlineLevel="1">
      <c r="A269" s="75"/>
      <c r="B269" s="73"/>
      <c r="C269" s="34" t="s">
        <v>5</v>
      </c>
      <c r="D269" s="8">
        <v>37877</v>
      </c>
      <c r="E269" s="8">
        <v>0</v>
      </c>
      <c r="F269" s="8">
        <v>0</v>
      </c>
      <c r="G269" s="8">
        <f>1000000-1000000</f>
        <v>0</v>
      </c>
      <c r="H269" s="7">
        <v>39061.4</v>
      </c>
      <c r="I269" s="7">
        <v>0</v>
      </c>
      <c r="J269" s="7">
        <v>0</v>
      </c>
      <c r="K269" s="7">
        <v>0</v>
      </c>
    </row>
    <row r="270" spans="1:11" ht="33" customHeight="1" outlineLevel="1">
      <c r="A270" s="75"/>
      <c r="B270" s="73"/>
      <c r="C270" s="46" t="s">
        <v>6</v>
      </c>
      <c r="D270" s="8"/>
      <c r="E270" s="8"/>
      <c r="F270" s="8"/>
      <c r="G270" s="8"/>
      <c r="H270" s="7"/>
      <c r="I270" s="7"/>
      <c r="J270" s="7"/>
      <c r="K270" s="7"/>
    </row>
    <row r="271" spans="1:11" ht="27.75" customHeight="1" outlineLevel="1">
      <c r="A271" s="96"/>
      <c r="B271" s="73"/>
      <c r="C271" s="33" t="s">
        <v>16</v>
      </c>
      <c r="D271" s="7"/>
      <c r="E271" s="7"/>
      <c r="F271" s="7"/>
      <c r="G271" s="8"/>
      <c r="H271" s="7"/>
      <c r="I271" s="7"/>
      <c r="J271" s="7"/>
      <c r="K271" s="7"/>
    </row>
    <row r="272" spans="1:11" ht="42" customHeight="1" outlineLevel="1">
      <c r="A272" s="103" t="s">
        <v>55</v>
      </c>
      <c r="B272" s="73"/>
      <c r="C272" s="33" t="s">
        <v>13</v>
      </c>
      <c r="D272" s="7">
        <f aca="true" t="shared" si="71" ref="D272:I272">D273+D274+D275+D276+D277</f>
        <v>512160.51</v>
      </c>
      <c r="E272" s="7">
        <f t="shared" si="71"/>
        <v>438505.27</v>
      </c>
      <c r="F272" s="7">
        <f t="shared" si="71"/>
        <v>287640</v>
      </c>
      <c r="G272" s="8">
        <f t="shared" si="71"/>
        <v>324360</v>
      </c>
      <c r="H272" s="7">
        <f t="shared" si="71"/>
        <v>356500</v>
      </c>
      <c r="I272" s="7">
        <f t="shared" si="71"/>
        <v>380000</v>
      </c>
      <c r="J272" s="7">
        <f>J273+J274+J275+J276+J277</f>
        <v>397000</v>
      </c>
      <c r="K272" s="7">
        <f>K273+K274+K275+K276+K277</f>
        <v>420000</v>
      </c>
    </row>
    <row r="273" spans="1:11" ht="27.75" customHeight="1" outlineLevel="1">
      <c r="A273" s="103"/>
      <c r="B273" s="73"/>
      <c r="C273" s="33" t="s">
        <v>14</v>
      </c>
      <c r="D273" s="7"/>
      <c r="E273" s="7"/>
      <c r="F273" s="7"/>
      <c r="G273" s="8"/>
      <c r="H273" s="7"/>
      <c r="I273" s="7"/>
      <c r="J273" s="7"/>
      <c r="K273" s="7"/>
    </row>
    <row r="274" spans="1:11" ht="42" customHeight="1" outlineLevel="1">
      <c r="A274" s="103"/>
      <c r="B274" s="73"/>
      <c r="C274" s="33" t="s">
        <v>15</v>
      </c>
      <c r="D274" s="7">
        <v>512160.51</v>
      </c>
      <c r="E274" s="7">
        <v>438505.27</v>
      </c>
      <c r="F274" s="7">
        <v>287640</v>
      </c>
      <c r="G274" s="7">
        <v>324360</v>
      </c>
      <c r="H274" s="7">
        <v>356500</v>
      </c>
      <c r="I274" s="7">
        <v>380000</v>
      </c>
      <c r="J274" s="7">
        <v>397000</v>
      </c>
      <c r="K274" s="7">
        <v>420000</v>
      </c>
    </row>
    <row r="275" spans="1:11" ht="42" customHeight="1" outlineLevel="1">
      <c r="A275" s="103"/>
      <c r="B275" s="73"/>
      <c r="C275" s="34" t="s">
        <v>5</v>
      </c>
      <c r="D275" s="8"/>
      <c r="E275" s="8"/>
      <c r="F275" s="8"/>
      <c r="G275" s="8"/>
      <c r="H275" s="7"/>
      <c r="I275" s="7"/>
      <c r="J275" s="7"/>
      <c r="K275" s="7"/>
    </row>
    <row r="276" spans="1:11" ht="42" customHeight="1" outlineLevel="1">
      <c r="A276" s="103"/>
      <c r="B276" s="73"/>
      <c r="C276" s="46" t="s">
        <v>6</v>
      </c>
      <c r="D276" s="8"/>
      <c r="E276" s="8"/>
      <c r="F276" s="8"/>
      <c r="G276" s="8"/>
      <c r="H276" s="7"/>
      <c r="I276" s="7"/>
      <c r="J276" s="7"/>
      <c r="K276" s="7"/>
    </row>
    <row r="277" spans="1:11" ht="45.75" customHeight="1" outlineLevel="1">
      <c r="A277" s="103"/>
      <c r="B277" s="73"/>
      <c r="C277" s="33" t="s">
        <v>16</v>
      </c>
      <c r="D277" s="7"/>
      <c r="E277" s="7"/>
      <c r="F277" s="7"/>
      <c r="G277" s="8"/>
      <c r="H277" s="7"/>
      <c r="I277" s="7"/>
      <c r="J277" s="7"/>
      <c r="K277" s="7"/>
    </row>
    <row r="278" spans="1:11" s="29" customFormat="1" ht="36.75" customHeight="1">
      <c r="A278" s="112" t="s">
        <v>29</v>
      </c>
      <c r="B278" s="98" t="s">
        <v>22</v>
      </c>
      <c r="C278" s="30" t="s">
        <v>13</v>
      </c>
      <c r="D278" s="11">
        <f aca="true" t="shared" si="72" ref="D278:D283">D284</f>
        <v>1363357.3</v>
      </c>
      <c r="E278" s="11">
        <f aca="true" t="shared" si="73" ref="E278:E283">E284</f>
        <v>1433017.01</v>
      </c>
      <c r="F278" s="11">
        <f aca="true" t="shared" si="74" ref="F278:F283">F284</f>
        <v>1485542.18</v>
      </c>
      <c r="G278" s="11">
        <f>G284</f>
        <v>1787921.27</v>
      </c>
      <c r="H278" s="11">
        <f>H284</f>
        <v>1810800</v>
      </c>
      <c r="I278" s="11">
        <f>I284</f>
        <v>1877833.33</v>
      </c>
      <c r="J278" s="11">
        <f>J284</f>
        <v>1176833.33</v>
      </c>
      <c r="K278" s="11">
        <f>K284</f>
        <v>1176833.33</v>
      </c>
    </row>
    <row r="279" spans="1:11" s="29" customFormat="1" ht="30.75" customHeight="1">
      <c r="A279" s="112"/>
      <c r="B279" s="98"/>
      <c r="C279" s="30" t="s">
        <v>14</v>
      </c>
      <c r="D279" s="11">
        <f t="shared" si="72"/>
        <v>0</v>
      </c>
      <c r="E279" s="11">
        <f t="shared" si="73"/>
        <v>0</v>
      </c>
      <c r="F279" s="11">
        <f t="shared" si="74"/>
        <v>0</v>
      </c>
      <c r="G279" s="11">
        <f aca="true" t="shared" si="75" ref="G279:J283">G285</f>
        <v>0</v>
      </c>
      <c r="H279" s="11">
        <f t="shared" si="75"/>
        <v>0</v>
      </c>
      <c r="I279" s="11">
        <f t="shared" si="75"/>
        <v>0</v>
      </c>
      <c r="J279" s="11">
        <f t="shared" si="75"/>
        <v>0</v>
      </c>
      <c r="K279" s="11">
        <f>K285</f>
        <v>0</v>
      </c>
    </row>
    <row r="280" spans="1:11" s="29" customFormat="1" ht="33" customHeight="1">
      <c r="A280" s="112"/>
      <c r="B280" s="98"/>
      <c r="C280" s="30" t="s">
        <v>15</v>
      </c>
      <c r="D280" s="11">
        <f t="shared" si="72"/>
        <v>568600</v>
      </c>
      <c r="E280" s="11">
        <f t="shared" si="73"/>
        <v>502400</v>
      </c>
      <c r="F280" s="11">
        <f t="shared" si="74"/>
        <v>504300</v>
      </c>
      <c r="G280" s="11">
        <f t="shared" si="75"/>
        <v>461000</v>
      </c>
      <c r="H280" s="11">
        <f t="shared" si="75"/>
        <v>463800</v>
      </c>
      <c r="I280" s="11">
        <f t="shared" si="75"/>
        <v>586100</v>
      </c>
      <c r="J280" s="11">
        <f t="shared" si="75"/>
        <v>586100</v>
      </c>
      <c r="K280" s="11">
        <f>K286</f>
        <v>586100</v>
      </c>
    </row>
    <row r="281" spans="1:11" s="29" customFormat="1" ht="35.25" customHeight="1">
      <c r="A281" s="112"/>
      <c r="B281" s="98"/>
      <c r="C281" s="31" t="s">
        <v>5</v>
      </c>
      <c r="D281" s="11">
        <f t="shared" si="72"/>
        <v>794757.3</v>
      </c>
      <c r="E281" s="11">
        <f t="shared" si="73"/>
        <v>930617.01</v>
      </c>
      <c r="F281" s="11">
        <f t="shared" si="74"/>
        <v>981242.1799999999</v>
      </c>
      <c r="G281" s="11">
        <f t="shared" si="75"/>
        <v>1326921.27</v>
      </c>
      <c r="H281" s="11">
        <f t="shared" si="75"/>
        <v>1347000</v>
      </c>
      <c r="I281" s="11">
        <f t="shared" si="75"/>
        <v>1291733.33</v>
      </c>
      <c r="J281" s="11">
        <f t="shared" si="75"/>
        <v>590733.3300000001</v>
      </c>
      <c r="K281" s="11">
        <f>K287</f>
        <v>590733.3300000001</v>
      </c>
    </row>
    <row r="282" spans="1:11" s="29" customFormat="1" ht="39" customHeight="1">
      <c r="A282" s="112"/>
      <c r="B282" s="98"/>
      <c r="C282" s="54" t="s">
        <v>6</v>
      </c>
      <c r="D282" s="11">
        <f t="shared" si="72"/>
        <v>0</v>
      </c>
      <c r="E282" s="11">
        <f t="shared" si="73"/>
        <v>0</v>
      </c>
      <c r="F282" s="11">
        <f t="shared" si="74"/>
        <v>0</v>
      </c>
      <c r="G282" s="11">
        <f t="shared" si="75"/>
        <v>0</v>
      </c>
      <c r="H282" s="11">
        <f t="shared" si="75"/>
        <v>0</v>
      </c>
      <c r="I282" s="11">
        <f t="shared" si="75"/>
        <v>0</v>
      </c>
      <c r="J282" s="11">
        <f t="shared" si="75"/>
        <v>0</v>
      </c>
      <c r="K282" s="11">
        <f>K288</f>
        <v>0</v>
      </c>
    </row>
    <row r="283" spans="1:11" s="29" customFormat="1" ht="25.5" customHeight="1">
      <c r="A283" s="112"/>
      <c r="B283" s="98"/>
      <c r="C283" s="30" t="s">
        <v>16</v>
      </c>
      <c r="D283" s="11">
        <f t="shared" si="72"/>
        <v>0</v>
      </c>
      <c r="E283" s="11">
        <f t="shared" si="73"/>
        <v>0</v>
      </c>
      <c r="F283" s="11">
        <f t="shared" si="74"/>
        <v>0</v>
      </c>
      <c r="G283" s="11">
        <f t="shared" si="75"/>
        <v>0</v>
      </c>
      <c r="H283" s="11">
        <f t="shared" si="75"/>
        <v>0</v>
      </c>
      <c r="I283" s="11">
        <f t="shared" si="75"/>
        <v>0</v>
      </c>
      <c r="J283" s="11">
        <f t="shared" si="75"/>
        <v>0</v>
      </c>
      <c r="K283" s="11">
        <f>K289</f>
        <v>0</v>
      </c>
    </row>
    <row r="284" spans="1:11" s="25" customFormat="1" ht="33.75" customHeight="1" hidden="1" outlineLevel="1">
      <c r="A284" s="108" t="s">
        <v>30</v>
      </c>
      <c r="B284" s="92"/>
      <c r="C284" s="23" t="s">
        <v>13</v>
      </c>
      <c r="D284" s="5">
        <f aca="true" t="shared" si="76" ref="D284:J289">D290+D302+D308</f>
        <v>1363357.3</v>
      </c>
      <c r="E284" s="5">
        <f t="shared" si="76"/>
        <v>1433017.01</v>
      </c>
      <c r="F284" s="5">
        <f t="shared" si="76"/>
        <v>1485542.18</v>
      </c>
      <c r="G284" s="5">
        <f t="shared" si="76"/>
        <v>1787921.27</v>
      </c>
      <c r="H284" s="5">
        <f>H290+H302+H308</f>
        <v>1810800</v>
      </c>
      <c r="I284" s="5">
        <f t="shared" si="76"/>
        <v>1877833.33</v>
      </c>
      <c r="J284" s="5">
        <f t="shared" si="76"/>
        <v>1176833.33</v>
      </c>
      <c r="K284" s="5">
        <f aca="true" t="shared" si="77" ref="K284:K289">K290+K302+K308</f>
        <v>1176833.33</v>
      </c>
    </row>
    <row r="285" spans="1:11" s="25" customFormat="1" ht="33.75" customHeight="1" hidden="1" outlineLevel="1">
      <c r="A285" s="108"/>
      <c r="B285" s="92"/>
      <c r="C285" s="23" t="s">
        <v>14</v>
      </c>
      <c r="D285" s="5">
        <f t="shared" si="76"/>
        <v>0</v>
      </c>
      <c r="E285" s="5">
        <f t="shared" si="76"/>
        <v>0</v>
      </c>
      <c r="F285" s="5">
        <f t="shared" si="76"/>
        <v>0</v>
      </c>
      <c r="G285" s="5">
        <f t="shared" si="76"/>
        <v>0</v>
      </c>
      <c r="H285" s="5">
        <f t="shared" si="76"/>
        <v>0</v>
      </c>
      <c r="I285" s="5">
        <f t="shared" si="76"/>
        <v>0</v>
      </c>
      <c r="J285" s="5">
        <f t="shared" si="76"/>
        <v>0</v>
      </c>
      <c r="K285" s="5">
        <f t="shared" si="77"/>
        <v>0</v>
      </c>
    </row>
    <row r="286" spans="1:11" s="25" customFormat="1" ht="45.75" customHeight="1" hidden="1" outlineLevel="1">
      <c r="A286" s="108"/>
      <c r="B286" s="92"/>
      <c r="C286" s="55" t="s">
        <v>15</v>
      </c>
      <c r="D286" s="5">
        <f t="shared" si="76"/>
        <v>568600</v>
      </c>
      <c r="E286" s="5">
        <f t="shared" si="76"/>
        <v>502400</v>
      </c>
      <c r="F286" s="5">
        <f t="shared" si="76"/>
        <v>504300</v>
      </c>
      <c r="G286" s="5">
        <f t="shared" si="76"/>
        <v>461000</v>
      </c>
      <c r="H286" s="5">
        <f t="shared" si="76"/>
        <v>463800</v>
      </c>
      <c r="I286" s="5">
        <f t="shared" si="76"/>
        <v>586100</v>
      </c>
      <c r="J286" s="5">
        <f t="shared" si="76"/>
        <v>586100</v>
      </c>
      <c r="K286" s="5">
        <f t="shared" si="77"/>
        <v>586100</v>
      </c>
    </row>
    <row r="287" spans="1:11" s="25" customFormat="1" ht="45.75" customHeight="1" hidden="1" outlineLevel="1">
      <c r="A287" s="108"/>
      <c r="B287" s="92"/>
      <c r="C287" s="27" t="s">
        <v>5</v>
      </c>
      <c r="D287" s="5">
        <f t="shared" si="76"/>
        <v>794757.3</v>
      </c>
      <c r="E287" s="5">
        <f t="shared" si="76"/>
        <v>930617.01</v>
      </c>
      <c r="F287" s="5">
        <f t="shared" si="76"/>
        <v>981242.1799999999</v>
      </c>
      <c r="G287" s="5">
        <f t="shared" si="76"/>
        <v>1326921.27</v>
      </c>
      <c r="H287" s="5">
        <f t="shared" si="76"/>
        <v>1347000</v>
      </c>
      <c r="I287" s="5">
        <f t="shared" si="76"/>
        <v>1291733.33</v>
      </c>
      <c r="J287" s="5">
        <f t="shared" si="76"/>
        <v>590733.3300000001</v>
      </c>
      <c r="K287" s="5">
        <f t="shared" si="77"/>
        <v>590733.3300000001</v>
      </c>
    </row>
    <row r="288" spans="1:11" s="25" customFormat="1" ht="45.75" customHeight="1" hidden="1" outlineLevel="1">
      <c r="A288" s="108"/>
      <c r="B288" s="92"/>
      <c r="C288" s="53" t="s">
        <v>6</v>
      </c>
      <c r="D288" s="5">
        <f t="shared" si="76"/>
        <v>0</v>
      </c>
      <c r="E288" s="5">
        <f t="shared" si="76"/>
        <v>0</v>
      </c>
      <c r="F288" s="5">
        <f t="shared" si="76"/>
        <v>0</v>
      </c>
      <c r="G288" s="5">
        <f t="shared" si="76"/>
        <v>0</v>
      </c>
      <c r="H288" s="5">
        <f t="shared" si="76"/>
        <v>0</v>
      </c>
      <c r="I288" s="5">
        <f t="shared" si="76"/>
        <v>0</v>
      </c>
      <c r="J288" s="5">
        <f t="shared" si="76"/>
        <v>0</v>
      </c>
      <c r="K288" s="5">
        <f t="shared" si="77"/>
        <v>0</v>
      </c>
    </row>
    <row r="289" spans="1:11" s="25" customFormat="1" ht="28.5" customHeight="1" hidden="1" outlineLevel="1">
      <c r="A289" s="108"/>
      <c r="B289" s="92"/>
      <c r="C289" s="23" t="s">
        <v>16</v>
      </c>
      <c r="D289" s="5">
        <f t="shared" si="76"/>
        <v>0</v>
      </c>
      <c r="E289" s="5">
        <f t="shared" si="76"/>
        <v>0</v>
      </c>
      <c r="F289" s="5">
        <f t="shared" si="76"/>
        <v>0</v>
      </c>
      <c r="G289" s="5">
        <f t="shared" si="76"/>
        <v>0</v>
      </c>
      <c r="H289" s="5">
        <f t="shared" si="76"/>
        <v>0</v>
      </c>
      <c r="I289" s="5">
        <f t="shared" si="76"/>
        <v>0</v>
      </c>
      <c r="J289" s="5">
        <f t="shared" si="76"/>
        <v>0</v>
      </c>
      <c r="K289" s="5">
        <f t="shared" si="77"/>
        <v>0</v>
      </c>
    </row>
    <row r="290" spans="1:11" ht="25.5" customHeight="1" hidden="1" outlineLevel="1">
      <c r="A290" s="74" t="s">
        <v>31</v>
      </c>
      <c r="B290" s="73"/>
      <c r="C290" s="33" t="s">
        <v>13</v>
      </c>
      <c r="D290" s="7">
        <f aca="true" t="shared" si="78" ref="D290:I290">D291+D292+D293+D294+D295</f>
        <v>316537.35</v>
      </c>
      <c r="E290" s="7">
        <f t="shared" si="78"/>
        <v>322456.56</v>
      </c>
      <c r="F290" s="7">
        <f t="shared" si="78"/>
        <v>421733.47</v>
      </c>
      <c r="G290" s="8">
        <f t="shared" si="78"/>
        <v>527868.73</v>
      </c>
      <c r="H290" s="7">
        <f t="shared" si="78"/>
        <v>587000</v>
      </c>
      <c r="I290" s="7">
        <f t="shared" si="78"/>
        <v>631000</v>
      </c>
      <c r="J290" s="7">
        <f>J291+J292+J293+J294+J295</f>
        <v>0</v>
      </c>
      <c r="K290" s="7">
        <f>K291+K292+K293+K294+K295</f>
        <v>0</v>
      </c>
    </row>
    <row r="291" spans="1:11" ht="24.75" customHeight="1" hidden="1" outlineLevel="1">
      <c r="A291" s="75"/>
      <c r="B291" s="73"/>
      <c r="C291" s="33" t="s">
        <v>14</v>
      </c>
      <c r="D291" s="7"/>
      <c r="E291" s="7"/>
      <c r="F291" s="7"/>
      <c r="G291" s="8"/>
      <c r="H291" s="7"/>
      <c r="I291" s="7"/>
      <c r="J291" s="7"/>
      <c r="K291" s="7"/>
    </row>
    <row r="292" spans="1:11" ht="36.75" customHeight="1" hidden="1" outlineLevel="1">
      <c r="A292" s="75"/>
      <c r="B292" s="73"/>
      <c r="C292" s="33" t="s">
        <v>15</v>
      </c>
      <c r="D292" s="7"/>
      <c r="E292" s="7"/>
      <c r="F292" s="7"/>
      <c r="G292" s="8"/>
      <c r="H292" s="7"/>
      <c r="I292" s="7"/>
      <c r="J292" s="7"/>
      <c r="K292" s="7"/>
    </row>
    <row r="293" spans="1:11" ht="36.75" customHeight="1" hidden="1" outlineLevel="1">
      <c r="A293" s="75"/>
      <c r="B293" s="73"/>
      <c r="C293" s="34" t="s">
        <v>5</v>
      </c>
      <c r="D293" s="8">
        <v>316537.35</v>
      </c>
      <c r="E293" s="8">
        <v>322456.56</v>
      </c>
      <c r="F293" s="8">
        <v>421733.47</v>
      </c>
      <c r="G293" s="8">
        <v>527868.73</v>
      </c>
      <c r="H293" s="7">
        <v>587000</v>
      </c>
      <c r="I293" s="7">
        <v>631000</v>
      </c>
      <c r="J293" s="7">
        <v>0</v>
      </c>
      <c r="K293" s="7">
        <v>0</v>
      </c>
    </row>
    <row r="294" spans="1:11" ht="39" customHeight="1" hidden="1" outlineLevel="1">
      <c r="A294" s="75"/>
      <c r="B294" s="73"/>
      <c r="C294" s="47" t="s">
        <v>6</v>
      </c>
      <c r="D294" s="8"/>
      <c r="E294" s="8"/>
      <c r="F294" s="8"/>
      <c r="G294" s="8"/>
      <c r="H294" s="7"/>
      <c r="I294" s="7"/>
      <c r="J294" s="7"/>
      <c r="K294" s="7"/>
    </row>
    <row r="295" spans="1:11" ht="19.5" customHeight="1" hidden="1" outlineLevel="1">
      <c r="A295" s="75"/>
      <c r="B295" s="73"/>
      <c r="C295" s="33" t="s">
        <v>16</v>
      </c>
      <c r="D295" s="7"/>
      <c r="E295" s="7"/>
      <c r="F295" s="7"/>
      <c r="G295" s="8"/>
      <c r="H295" s="7"/>
      <c r="I295" s="7"/>
      <c r="J295" s="7"/>
      <c r="K295" s="7"/>
    </row>
    <row r="296" spans="1:11" ht="29.25" customHeight="1" hidden="1" outlineLevel="1">
      <c r="A296" s="74" t="s">
        <v>63</v>
      </c>
      <c r="B296" s="73"/>
      <c r="C296" s="33" t="s">
        <v>13</v>
      </c>
      <c r="D296" s="7">
        <f>D297+D298+D299+D300+D301</f>
        <v>568600</v>
      </c>
      <c r="E296" s="7">
        <f>E297+E298+E299+E300+E301</f>
        <v>1110560.45</v>
      </c>
      <c r="F296" s="7">
        <f>F297+F298+F299+F300+F301</f>
        <v>1063808.71</v>
      </c>
      <c r="G296" s="8">
        <f>G297+G298+G299+G300+G301</f>
        <v>1260052.54</v>
      </c>
      <c r="H296" s="7">
        <f>H298+H299</f>
        <v>1223800</v>
      </c>
      <c r="I296" s="7">
        <f>I297+I298+I299+I300+I301</f>
        <v>0</v>
      </c>
      <c r="J296" s="7">
        <f>J297+J298+J299+J300+J301</f>
        <v>0</v>
      </c>
      <c r="K296" s="7">
        <f>K297+K298+K299+K300+K301</f>
        <v>0</v>
      </c>
    </row>
    <row r="297" spans="1:11" ht="30" customHeight="1" hidden="1" outlineLevel="1">
      <c r="A297" s="75"/>
      <c r="B297" s="73"/>
      <c r="C297" s="33" t="s">
        <v>14</v>
      </c>
      <c r="D297" s="7"/>
      <c r="E297" s="7"/>
      <c r="F297" s="7"/>
      <c r="G297" s="8"/>
      <c r="H297" s="7"/>
      <c r="I297" s="7"/>
      <c r="J297" s="7"/>
      <c r="K297" s="7"/>
    </row>
    <row r="298" spans="1:11" ht="44.25" customHeight="1" hidden="1" outlineLevel="1">
      <c r="A298" s="75"/>
      <c r="B298" s="73"/>
      <c r="C298" s="33" t="s">
        <v>15</v>
      </c>
      <c r="D298" s="7">
        <v>568600</v>
      </c>
      <c r="E298" s="7">
        <v>502400</v>
      </c>
      <c r="F298" s="7">
        <f>502600+1700</f>
        <v>504300</v>
      </c>
      <c r="G298" s="8">
        <f>496600+964400-1000000</f>
        <v>461000</v>
      </c>
      <c r="H298" s="7">
        <v>463800</v>
      </c>
      <c r="I298" s="7">
        <v>0</v>
      </c>
      <c r="J298" s="7">
        <v>0</v>
      </c>
      <c r="K298" s="7">
        <v>0</v>
      </c>
    </row>
    <row r="299" spans="1:11" ht="36.75" customHeight="1" hidden="1" outlineLevel="1">
      <c r="A299" s="75"/>
      <c r="B299" s="73"/>
      <c r="C299" s="34" t="s">
        <v>5</v>
      </c>
      <c r="D299" s="8"/>
      <c r="E299" s="8">
        <v>608160.45</v>
      </c>
      <c r="F299" s="8">
        <v>559508.71</v>
      </c>
      <c r="G299" s="8">
        <v>799052.54</v>
      </c>
      <c r="H299" s="7">
        <f>H311+H305</f>
        <v>760000</v>
      </c>
      <c r="I299" s="7">
        <v>0</v>
      </c>
      <c r="J299" s="7">
        <v>0</v>
      </c>
      <c r="K299" s="7">
        <v>0</v>
      </c>
    </row>
    <row r="300" spans="1:11" ht="39.75" customHeight="1" hidden="1" outlineLevel="1">
      <c r="A300" s="75"/>
      <c r="B300" s="73"/>
      <c r="C300" s="46" t="s">
        <v>6</v>
      </c>
      <c r="D300" s="8"/>
      <c r="E300" s="8"/>
      <c r="F300" s="8"/>
      <c r="G300" s="8"/>
      <c r="H300" s="7"/>
      <c r="I300" s="7"/>
      <c r="J300" s="7"/>
      <c r="K300" s="7"/>
    </row>
    <row r="301" spans="1:11" ht="27.75" customHeight="1" hidden="1" outlineLevel="1">
      <c r="A301" s="75"/>
      <c r="B301" s="73"/>
      <c r="C301" s="33" t="s">
        <v>16</v>
      </c>
      <c r="D301" s="7"/>
      <c r="E301" s="7"/>
      <c r="F301" s="7"/>
      <c r="G301" s="8"/>
      <c r="H301" s="7"/>
      <c r="I301" s="7"/>
      <c r="J301" s="7"/>
      <c r="K301" s="7"/>
    </row>
    <row r="302" spans="1:11" ht="29.25" customHeight="1" hidden="1" outlineLevel="1">
      <c r="A302" s="74" t="s">
        <v>62</v>
      </c>
      <c r="B302" s="73"/>
      <c r="C302" s="33" t="s">
        <v>13</v>
      </c>
      <c r="D302" s="7">
        <f aca="true" t="shared" si="79" ref="D302:I302">D303+D304+D305+D306+D307</f>
        <v>568600</v>
      </c>
      <c r="E302" s="7">
        <f t="shared" si="79"/>
        <v>1110560.45</v>
      </c>
      <c r="F302" s="7">
        <f t="shared" si="79"/>
        <v>1063808.71</v>
      </c>
      <c r="G302" s="8">
        <f>G303+G304+G305+G306+G307</f>
        <v>1260052.54</v>
      </c>
      <c r="H302" s="7">
        <f>H303+H304+H305+H306+H307</f>
        <v>773000</v>
      </c>
      <c r="I302" s="7">
        <f t="shared" si="79"/>
        <v>976833.3300000001</v>
      </c>
      <c r="J302" s="7">
        <f>J303+J304+J305+J306+J307</f>
        <v>976833.3300000001</v>
      </c>
      <c r="K302" s="7">
        <f>K303+K304+K305+K306+K307</f>
        <v>976833.3300000001</v>
      </c>
    </row>
    <row r="303" spans="1:11" ht="30" customHeight="1" hidden="1" outlineLevel="1">
      <c r="A303" s="75"/>
      <c r="B303" s="73"/>
      <c r="C303" s="33" t="s">
        <v>14</v>
      </c>
      <c r="D303" s="7"/>
      <c r="E303" s="7"/>
      <c r="F303" s="7"/>
      <c r="G303" s="8"/>
      <c r="H303" s="7"/>
      <c r="I303" s="7"/>
      <c r="J303" s="7"/>
      <c r="K303" s="7"/>
    </row>
    <row r="304" spans="1:11" ht="44.25" customHeight="1" hidden="1" outlineLevel="1">
      <c r="A304" s="75"/>
      <c r="B304" s="73"/>
      <c r="C304" s="33" t="s">
        <v>15</v>
      </c>
      <c r="D304" s="7">
        <v>568600</v>
      </c>
      <c r="E304" s="7">
        <v>502400</v>
      </c>
      <c r="F304" s="7">
        <f>502600+1700</f>
        <v>504300</v>
      </c>
      <c r="G304" s="8">
        <f>496600+964400-1000000</f>
        <v>461000</v>
      </c>
      <c r="H304" s="7">
        <v>463800</v>
      </c>
      <c r="I304" s="7">
        <v>586100</v>
      </c>
      <c r="J304" s="7">
        <v>586100</v>
      </c>
      <c r="K304" s="7">
        <v>586100</v>
      </c>
    </row>
    <row r="305" spans="1:11" ht="36.75" customHeight="1" hidden="1" outlineLevel="1">
      <c r="A305" s="75"/>
      <c r="B305" s="73"/>
      <c r="C305" s="34" t="s">
        <v>5</v>
      </c>
      <c r="D305" s="8"/>
      <c r="E305" s="8">
        <v>608160.45</v>
      </c>
      <c r="F305" s="8">
        <v>559508.71</v>
      </c>
      <c r="G305" s="8">
        <v>799052.54</v>
      </c>
      <c r="H305" s="7">
        <f>490000+270000-450800</f>
        <v>309200</v>
      </c>
      <c r="I305" s="7">
        <v>390733.33</v>
      </c>
      <c r="J305" s="7">
        <v>390733.33</v>
      </c>
      <c r="K305" s="7">
        <v>390733.33</v>
      </c>
    </row>
    <row r="306" spans="1:11" ht="39.75" customHeight="1" hidden="1" outlineLevel="1">
      <c r="A306" s="75"/>
      <c r="B306" s="73"/>
      <c r="C306" s="46" t="s">
        <v>6</v>
      </c>
      <c r="D306" s="8"/>
      <c r="E306" s="8"/>
      <c r="F306" s="8"/>
      <c r="G306" s="8"/>
      <c r="H306" s="7"/>
      <c r="I306" s="7"/>
      <c r="J306" s="7"/>
      <c r="K306" s="7"/>
    </row>
    <row r="307" spans="1:11" ht="27.75" customHeight="1" hidden="1" outlineLevel="1">
      <c r="A307" s="75"/>
      <c r="B307" s="73"/>
      <c r="C307" s="33" t="s">
        <v>16</v>
      </c>
      <c r="D307" s="7"/>
      <c r="E307" s="7"/>
      <c r="F307" s="7"/>
      <c r="G307" s="8"/>
      <c r="H307" s="7"/>
      <c r="I307" s="7"/>
      <c r="J307" s="7"/>
      <c r="K307" s="7"/>
    </row>
    <row r="308" spans="1:11" ht="29.25" customHeight="1" hidden="1" outlineLevel="1">
      <c r="A308" s="74" t="s">
        <v>68</v>
      </c>
      <c r="B308" s="73"/>
      <c r="C308" s="33" t="s">
        <v>13</v>
      </c>
      <c r="D308" s="7">
        <f aca="true" t="shared" si="80" ref="D308:I308">D309+D310+D311+D312+D313</f>
        <v>478219.95</v>
      </c>
      <c r="E308" s="7">
        <f t="shared" si="80"/>
        <v>0</v>
      </c>
      <c r="F308" s="7">
        <f t="shared" si="80"/>
        <v>0</v>
      </c>
      <c r="G308" s="8">
        <f t="shared" si="80"/>
        <v>0</v>
      </c>
      <c r="H308" s="7">
        <f t="shared" si="80"/>
        <v>450800</v>
      </c>
      <c r="I308" s="7">
        <f t="shared" si="80"/>
        <v>270000</v>
      </c>
      <c r="J308" s="7">
        <f>J309+J310+J311+J312+J313</f>
        <v>200000</v>
      </c>
      <c r="K308" s="7">
        <f>K309+K310+K311+K312+K313</f>
        <v>200000</v>
      </c>
    </row>
    <row r="309" spans="1:11" ht="30" customHeight="1" hidden="1" outlineLevel="1">
      <c r="A309" s="75"/>
      <c r="B309" s="73"/>
      <c r="C309" s="33" t="s">
        <v>14</v>
      </c>
      <c r="D309" s="7"/>
      <c r="E309" s="7"/>
      <c r="F309" s="7"/>
      <c r="G309" s="8"/>
      <c r="H309" s="7"/>
      <c r="I309" s="7"/>
      <c r="J309" s="7"/>
      <c r="K309" s="7"/>
    </row>
    <row r="310" spans="1:11" ht="48" customHeight="1" hidden="1" outlineLevel="1">
      <c r="A310" s="75"/>
      <c r="B310" s="73"/>
      <c r="C310" s="33" t="s">
        <v>15</v>
      </c>
      <c r="D310" s="7"/>
      <c r="E310" s="7">
        <v>0</v>
      </c>
      <c r="F310" s="7">
        <v>0</v>
      </c>
      <c r="G310" s="8">
        <v>0</v>
      </c>
      <c r="H310" s="7">
        <v>0</v>
      </c>
      <c r="I310" s="7">
        <v>0</v>
      </c>
      <c r="J310" s="7">
        <v>0</v>
      </c>
      <c r="K310" s="7">
        <v>0</v>
      </c>
    </row>
    <row r="311" spans="1:11" ht="42.75" customHeight="1" hidden="1" outlineLevel="1">
      <c r="A311" s="75"/>
      <c r="B311" s="73"/>
      <c r="C311" s="34" t="s">
        <v>5</v>
      </c>
      <c r="D311" s="8">
        <v>478219.95</v>
      </c>
      <c r="E311" s="8">
        <v>0</v>
      </c>
      <c r="F311" s="8">
        <v>0</v>
      </c>
      <c r="G311" s="8">
        <v>0</v>
      </c>
      <c r="H311" s="7">
        <v>450800</v>
      </c>
      <c r="I311" s="7">
        <v>270000</v>
      </c>
      <c r="J311" s="7">
        <v>200000</v>
      </c>
      <c r="K311" s="7">
        <v>200000</v>
      </c>
    </row>
    <row r="312" spans="1:11" ht="39.75" customHeight="1" hidden="1" outlineLevel="1">
      <c r="A312" s="75"/>
      <c r="B312" s="73"/>
      <c r="C312" s="46" t="s">
        <v>6</v>
      </c>
      <c r="D312" s="8"/>
      <c r="E312" s="8"/>
      <c r="F312" s="8"/>
      <c r="G312" s="8"/>
      <c r="H312" s="7"/>
      <c r="I312" s="7"/>
      <c r="J312" s="7"/>
      <c r="K312" s="7"/>
    </row>
    <row r="313" spans="1:11" ht="27.75" customHeight="1" hidden="1" outlineLevel="1">
      <c r="A313" s="75"/>
      <c r="B313" s="73"/>
      <c r="C313" s="33" t="s">
        <v>16</v>
      </c>
      <c r="D313" s="7"/>
      <c r="E313" s="7"/>
      <c r="F313" s="7"/>
      <c r="G313" s="8"/>
      <c r="H313" s="7"/>
      <c r="I313" s="7"/>
      <c r="J313" s="7"/>
      <c r="K313" s="7"/>
    </row>
    <row r="314" spans="1:11" s="29" customFormat="1" ht="25.5" customHeight="1" collapsed="1">
      <c r="A314" s="112" t="s">
        <v>20</v>
      </c>
      <c r="B314" s="98" t="s">
        <v>9</v>
      </c>
      <c r="C314" s="30" t="s">
        <v>13</v>
      </c>
      <c r="D314" s="11">
        <f aca="true" t="shared" si="81" ref="D314:D319">D320</f>
        <v>17751623.37</v>
      </c>
      <c r="E314" s="11">
        <f aca="true" t="shared" si="82" ref="E314:E319">E320</f>
        <v>18856838.96</v>
      </c>
      <c r="F314" s="11">
        <f aca="true" t="shared" si="83" ref="F314:J319">F320</f>
        <v>18590280.59</v>
      </c>
      <c r="G314" s="11">
        <f t="shared" si="83"/>
        <v>20721640.94</v>
      </c>
      <c r="H314" s="11">
        <f t="shared" si="83"/>
        <v>20937047.97</v>
      </c>
      <c r="I314" s="11">
        <f t="shared" si="83"/>
        <v>23175965</v>
      </c>
      <c r="J314" s="11">
        <f t="shared" si="83"/>
        <v>21006508</v>
      </c>
      <c r="K314" s="11">
        <f aca="true" t="shared" si="84" ref="K314:K319">K320</f>
        <v>21506790</v>
      </c>
    </row>
    <row r="315" spans="1:11" s="29" customFormat="1" ht="25.5" customHeight="1">
      <c r="A315" s="112"/>
      <c r="B315" s="98"/>
      <c r="C315" s="30" t="s">
        <v>14</v>
      </c>
      <c r="D315" s="11">
        <f t="shared" si="81"/>
        <v>0</v>
      </c>
      <c r="E315" s="11">
        <f t="shared" si="82"/>
        <v>0</v>
      </c>
      <c r="F315" s="11">
        <f t="shared" si="83"/>
        <v>0</v>
      </c>
      <c r="G315" s="11">
        <f t="shared" si="83"/>
        <v>0</v>
      </c>
      <c r="H315" s="11">
        <f t="shared" si="83"/>
        <v>0</v>
      </c>
      <c r="I315" s="11">
        <f t="shared" si="83"/>
        <v>0</v>
      </c>
      <c r="J315" s="11">
        <f t="shared" si="83"/>
        <v>0</v>
      </c>
      <c r="K315" s="11">
        <f t="shared" si="84"/>
        <v>0</v>
      </c>
    </row>
    <row r="316" spans="1:11" s="29" customFormat="1" ht="40.5" customHeight="1">
      <c r="A316" s="112"/>
      <c r="B316" s="98"/>
      <c r="C316" s="30" t="s">
        <v>15</v>
      </c>
      <c r="D316" s="11">
        <f t="shared" si="81"/>
        <v>9164</v>
      </c>
      <c r="E316" s="11">
        <f t="shared" si="82"/>
        <v>8274</v>
      </c>
      <c r="F316" s="11">
        <f t="shared" si="83"/>
        <v>5541.78</v>
      </c>
      <c r="G316" s="11">
        <f t="shared" si="83"/>
        <v>5200</v>
      </c>
      <c r="H316" s="11">
        <f t="shared" si="83"/>
        <v>5547</v>
      </c>
      <c r="I316" s="11">
        <f t="shared" si="83"/>
        <v>677226</v>
      </c>
      <c r="J316" s="11">
        <f t="shared" si="83"/>
        <v>704108</v>
      </c>
      <c r="K316" s="11">
        <f t="shared" si="84"/>
        <v>732054</v>
      </c>
    </row>
    <row r="317" spans="1:11" s="29" customFormat="1" ht="35.25" customHeight="1">
      <c r="A317" s="112"/>
      <c r="B317" s="98"/>
      <c r="C317" s="40" t="s">
        <v>5</v>
      </c>
      <c r="D317" s="11">
        <f t="shared" si="81"/>
        <v>17742459.37</v>
      </c>
      <c r="E317" s="11">
        <f t="shared" si="82"/>
        <v>18848564.96</v>
      </c>
      <c r="F317" s="11">
        <f t="shared" si="83"/>
        <v>18584738.81</v>
      </c>
      <c r="G317" s="11">
        <f>G323</f>
        <v>20716440.94</v>
      </c>
      <c r="H317" s="11">
        <f t="shared" si="83"/>
        <v>20931500.97</v>
      </c>
      <c r="I317" s="11">
        <f t="shared" si="83"/>
        <v>22498739</v>
      </c>
      <c r="J317" s="11">
        <f t="shared" si="83"/>
        <v>20302400</v>
      </c>
      <c r="K317" s="11">
        <f t="shared" si="84"/>
        <v>20774736</v>
      </c>
    </row>
    <row r="318" spans="1:11" s="29" customFormat="1" ht="35.25" customHeight="1">
      <c r="A318" s="112"/>
      <c r="B318" s="98"/>
      <c r="C318" s="57" t="s">
        <v>6</v>
      </c>
      <c r="D318" s="11">
        <f t="shared" si="81"/>
        <v>0</v>
      </c>
      <c r="E318" s="11">
        <f t="shared" si="82"/>
        <v>0</v>
      </c>
      <c r="F318" s="11">
        <f t="shared" si="83"/>
        <v>0</v>
      </c>
      <c r="G318" s="11">
        <f t="shared" si="83"/>
        <v>0</v>
      </c>
      <c r="H318" s="11">
        <f t="shared" si="83"/>
        <v>0</v>
      </c>
      <c r="I318" s="11">
        <f t="shared" si="83"/>
        <v>0</v>
      </c>
      <c r="J318" s="11">
        <f t="shared" si="83"/>
        <v>0</v>
      </c>
      <c r="K318" s="11">
        <f t="shared" si="84"/>
        <v>0</v>
      </c>
    </row>
    <row r="319" spans="1:11" s="29" customFormat="1" ht="28.5" customHeight="1">
      <c r="A319" s="112"/>
      <c r="B319" s="98"/>
      <c r="C319" s="30" t="s">
        <v>16</v>
      </c>
      <c r="D319" s="11">
        <f t="shared" si="81"/>
        <v>0</v>
      </c>
      <c r="E319" s="11">
        <f t="shared" si="82"/>
        <v>0</v>
      </c>
      <c r="F319" s="11">
        <f t="shared" si="83"/>
        <v>0</v>
      </c>
      <c r="G319" s="11">
        <f t="shared" si="83"/>
        <v>0</v>
      </c>
      <c r="H319" s="11">
        <f t="shared" si="83"/>
        <v>0</v>
      </c>
      <c r="I319" s="11">
        <f t="shared" si="83"/>
        <v>0</v>
      </c>
      <c r="J319" s="11">
        <f t="shared" si="83"/>
        <v>0</v>
      </c>
      <c r="K319" s="11">
        <f t="shared" si="84"/>
        <v>0</v>
      </c>
    </row>
    <row r="320" spans="1:11" s="25" customFormat="1" ht="31.5" customHeight="1" hidden="1" outlineLevel="2">
      <c r="A320" s="106" t="s">
        <v>32</v>
      </c>
      <c r="B320" s="109"/>
      <c r="C320" s="23" t="s">
        <v>13</v>
      </c>
      <c r="D320" s="5">
        <f aca="true" t="shared" si="85" ref="D320:K320">D326+D332+D338</f>
        <v>17751623.37</v>
      </c>
      <c r="E320" s="5">
        <f t="shared" si="85"/>
        <v>18856838.96</v>
      </c>
      <c r="F320" s="5">
        <f t="shared" si="85"/>
        <v>18590280.59</v>
      </c>
      <c r="G320" s="5">
        <f t="shared" si="85"/>
        <v>20721640.94</v>
      </c>
      <c r="H320" s="5">
        <f t="shared" si="85"/>
        <v>20937047.97</v>
      </c>
      <c r="I320" s="5">
        <f>I326+I332+I338</f>
        <v>23175965</v>
      </c>
      <c r="J320" s="5">
        <f t="shared" si="85"/>
        <v>21006508</v>
      </c>
      <c r="K320" s="5">
        <f t="shared" si="85"/>
        <v>21506790</v>
      </c>
    </row>
    <row r="321" spans="1:11" s="25" customFormat="1" ht="31.5" customHeight="1" hidden="1" outlineLevel="2">
      <c r="A321" s="107"/>
      <c r="B321" s="110"/>
      <c r="C321" s="23" t="s">
        <v>14</v>
      </c>
      <c r="D321" s="5">
        <f aca="true" t="shared" si="86" ref="D321:K321">D327+D333+D339</f>
        <v>0</v>
      </c>
      <c r="E321" s="5">
        <f t="shared" si="86"/>
        <v>0</v>
      </c>
      <c r="F321" s="5">
        <f t="shared" si="86"/>
        <v>0</v>
      </c>
      <c r="G321" s="5">
        <f t="shared" si="86"/>
        <v>0</v>
      </c>
      <c r="H321" s="5">
        <f t="shared" si="86"/>
        <v>0</v>
      </c>
      <c r="I321" s="5">
        <f t="shared" si="86"/>
        <v>0</v>
      </c>
      <c r="J321" s="5">
        <f t="shared" si="86"/>
        <v>0</v>
      </c>
      <c r="K321" s="5">
        <f t="shared" si="86"/>
        <v>0</v>
      </c>
    </row>
    <row r="322" spans="1:11" s="25" customFormat="1" ht="44.25" customHeight="1" hidden="1" outlineLevel="2">
      <c r="A322" s="107"/>
      <c r="B322" s="110"/>
      <c r="C322" s="23" t="s">
        <v>15</v>
      </c>
      <c r="D322" s="5">
        <f aca="true" t="shared" si="87" ref="D322:K322">D328+D334+D340</f>
        <v>9164</v>
      </c>
      <c r="E322" s="5">
        <f t="shared" si="87"/>
        <v>8274</v>
      </c>
      <c r="F322" s="5">
        <f t="shared" si="87"/>
        <v>5541.78</v>
      </c>
      <c r="G322" s="5">
        <f t="shared" si="87"/>
        <v>5200</v>
      </c>
      <c r="H322" s="5">
        <f t="shared" si="87"/>
        <v>5547</v>
      </c>
      <c r="I322" s="5">
        <f t="shared" si="87"/>
        <v>677226</v>
      </c>
      <c r="J322" s="5">
        <f t="shared" si="87"/>
        <v>704108</v>
      </c>
      <c r="K322" s="5">
        <f t="shared" si="87"/>
        <v>732054</v>
      </c>
    </row>
    <row r="323" spans="1:11" s="25" customFormat="1" ht="36" customHeight="1" hidden="1" outlineLevel="2">
      <c r="A323" s="107"/>
      <c r="B323" s="110"/>
      <c r="C323" s="41" t="s">
        <v>5</v>
      </c>
      <c r="D323" s="5">
        <f>D329+D335+D341</f>
        <v>17742459.37</v>
      </c>
      <c r="E323" s="5">
        <f aca="true" t="shared" si="88" ref="E323:K323">E329+E335+E341</f>
        <v>18848564.96</v>
      </c>
      <c r="F323" s="5">
        <f t="shared" si="88"/>
        <v>18584738.81</v>
      </c>
      <c r="G323" s="5">
        <f t="shared" si="88"/>
        <v>20716440.94</v>
      </c>
      <c r="H323" s="5">
        <f t="shared" si="88"/>
        <v>20931500.97</v>
      </c>
      <c r="I323" s="5">
        <f t="shared" si="88"/>
        <v>22498739</v>
      </c>
      <c r="J323" s="5">
        <f t="shared" si="88"/>
        <v>20302400</v>
      </c>
      <c r="K323" s="5">
        <f t="shared" si="88"/>
        <v>20774736</v>
      </c>
    </row>
    <row r="324" spans="1:11" s="25" customFormat="1" ht="38.25" customHeight="1" hidden="1" outlineLevel="2">
      <c r="A324" s="107"/>
      <c r="B324" s="110"/>
      <c r="C324" s="56" t="s">
        <v>6</v>
      </c>
      <c r="D324" s="5">
        <f aca="true" t="shared" si="89" ref="D324:K325">D330+D336+D342</f>
        <v>0</v>
      </c>
      <c r="E324" s="5">
        <f t="shared" si="89"/>
        <v>0</v>
      </c>
      <c r="F324" s="5">
        <f t="shared" si="89"/>
        <v>0</v>
      </c>
      <c r="G324" s="5">
        <f t="shared" si="89"/>
        <v>0</v>
      </c>
      <c r="H324" s="5">
        <f t="shared" si="89"/>
        <v>0</v>
      </c>
      <c r="I324" s="5">
        <f t="shared" si="89"/>
        <v>0</v>
      </c>
      <c r="J324" s="5">
        <f t="shared" si="89"/>
        <v>0</v>
      </c>
      <c r="K324" s="5">
        <f t="shared" si="89"/>
        <v>0</v>
      </c>
    </row>
    <row r="325" spans="1:11" s="25" customFormat="1" ht="27" customHeight="1" hidden="1" outlineLevel="2">
      <c r="A325" s="116"/>
      <c r="B325" s="111"/>
      <c r="C325" s="23" t="s">
        <v>16</v>
      </c>
      <c r="D325" s="5">
        <f t="shared" si="89"/>
        <v>0</v>
      </c>
      <c r="E325" s="5">
        <f t="shared" si="89"/>
        <v>0</v>
      </c>
      <c r="F325" s="5">
        <f t="shared" si="89"/>
        <v>0</v>
      </c>
      <c r="G325" s="5">
        <f t="shared" si="89"/>
        <v>0</v>
      </c>
      <c r="H325" s="5">
        <f t="shared" si="89"/>
        <v>0</v>
      </c>
      <c r="I325" s="5">
        <f t="shared" si="89"/>
        <v>0</v>
      </c>
      <c r="J325" s="5">
        <f t="shared" si="89"/>
        <v>0</v>
      </c>
      <c r="K325" s="5">
        <f t="shared" si="89"/>
        <v>0</v>
      </c>
    </row>
    <row r="326" spans="1:11" ht="29.25" customHeight="1" hidden="1" outlineLevel="2">
      <c r="A326" s="74" t="s">
        <v>33</v>
      </c>
      <c r="B326" s="73"/>
      <c r="C326" s="33" t="s">
        <v>13</v>
      </c>
      <c r="D326" s="7">
        <f aca="true" t="shared" si="90" ref="D326:I326">D327+D328+D329+D330+D331</f>
        <v>17742459.37</v>
      </c>
      <c r="E326" s="7">
        <f t="shared" si="90"/>
        <v>18848564.96</v>
      </c>
      <c r="F326" s="7">
        <f t="shared" si="90"/>
        <v>18584738.81</v>
      </c>
      <c r="G326" s="7">
        <f t="shared" si="90"/>
        <v>20716440.94</v>
      </c>
      <c r="H326" s="7">
        <f t="shared" si="90"/>
        <v>20931500.97</v>
      </c>
      <c r="I326" s="7">
        <f t="shared" si="90"/>
        <v>22207739</v>
      </c>
      <c r="J326" s="7">
        <f>J327+J328+J329+J330+J331</f>
        <v>20000000</v>
      </c>
      <c r="K326" s="7">
        <f>K327+K328+K329+K330+K331</f>
        <v>20460480</v>
      </c>
    </row>
    <row r="327" spans="1:11" ht="29.25" customHeight="1" hidden="1" outlineLevel="2">
      <c r="A327" s="75"/>
      <c r="B327" s="73"/>
      <c r="C327" s="33" t="s">
        <v>14</v>
      </c>
      <c r="D327" s="7"/>
      <c r="E327" s="7"/>
      <c r="F327" s="7"/>
      <c r="G327" s="8"/>
      <c r="H327" s="7"/>
      <c r="I327" s="7"/>
      <c r="J327" s="7"/>
      <c r="K327" s="7"/>
    </row>
    <row r="328" spans="1:11" ht="36" customHeight="1" hidden="1" outlineLevel="2">
      <c r="A328" s="75"/>
      <c r="B328" s="73"/>
      <c r="C328" s="33" t="s">
        <v>15</v>
      </c>
      <c r="D328" s="7"/>
      <c r="E328" s="7"/>
      <c r="F328" s="7"/>
      <c r="G328" s="8"/>
      <c r="H328" s="7"/>
      <c r="I328" s="7"/>
      <c r="J328" s="7"/>
      <c r="K328" s="7"/>
    </row>
    <row r="329" spans="1:11" ht="38.25" customHeight="1" hidden="1" outlineLevel="2">
      <c r="A329" s="75"/>
      <c r="B329" s="73"/>
      <c r="C329" s="37" t="s">
        <v>5</v>
      </c>
      <c r="D329" s="8">
        <v>17742459.37</v>
      </c>
      <c r="E329" s="8">
        <v>18848564.96</v>
      </c>
      <c r="F329" s="8">
        <f>18584738.81</f>
        <v>18584738.81</v>
      </c>
      <c r="G329" s="8">
        <v>20716440.94</v>
      </c>
      <c r="H329" s="7">
        <f>19912072+456200+285400+90000+187828.97</f>
        <v>20931500.97</v>
      </c>
      <c r="I329" s="7">
        <v>22207739</v>
      </c>
      <c r="J329" s="7">
        <v>20000000</v>
      </c>
      <c r="K329" s="7">
        <v>20460480</v>
      </c>
    </row>
    <row r="330" spans="1:11" ht="38.25" customHeight="1" hidden="1" outlineLevel="2">
      <c r="A330" s="75"/>
      <c r="B330" s="73"/>
      <c r="C330" s="46" t="s">
        <v>6</v>
      </c>
      <c r="D330" s="8"/>
      <c r="E330" s="8"/>
      <c r="F330" s="8"/>
      <c r="G330" s="8"/>
      <c r="H330" s="7"/>
      <c r="I330" s="7"/>
      <c r="J330" s="7"/>
      <c r="K330" s="7"/>
    </row>
    <row r="331" spans="1:11" ht="29.25" customHeight="1" hidden="1" outlineLevel="2">
      <c r="A331" s="96"/>
      <c r="B331" s="73"/>
      <c r="C331" s="33" t="s">
        <v>16</v>
      </c>
      <c r="D331" s="7"/>
      <c r="E331" s="7"/>
      <c r="F331" s="7"/>
      <c r="G331" s="8"/>
      <c r="H331" s="7"/>
      <c r="I331" s="7"/>
      <c r="J331" s="7"/>
      <c r="K331" s="7"/>
    </row>
    <row r="332" spans="1:11" ht="43.5" customHeight="1" hidden="1" outlineLevel="2">
      <c r="A332" s="74" t="s">
        <v>54</v>
      </c>
      <c r="B332" s="69"/>
      <c r="C332" s="33" t="s">
        <v>13</v>
      </c>
      <c r="D332" s="7">
        <f aca="true" t="shared" si="91" ref="D332:I332">D333+D334+D335+D336+D337</f>
        <v>9164</v>
      </c>
      <c r="E332" s="7">
        <f t="shared" si="91"/>
        <v>8274</v>
      </c>
      <c r="F332" s="7">
        <f t="shared" si="91"/>
        <v>5541.78</v>
      </c>
      <c r="G332" s="7">
        <f t="shared" si="91"/>
        <v>5200</v>
      </c>
      <c r="H332" s="7">
        <f t="shared" si="91"/>
        <v>5547</v>
      </c>
      <c r="I332" s="7">
        <f t="shared" si="91"/>
        <v>6226</v>
      </c>
      <c r="J332" s="7">
        <f>J333+J334+J335+J336+J337</f>
        <v>6508</v>
      </c>
      <c r="K332" s="7">
        <f>K333+K334+K335+K336+K337</f>
        <v>6790</v>
      </c>
    </row>
    <row r="333" spans="1:11" ht="43.5" customHeight="1" hidden="1" outlineLevel="2">
      <c r="A333" s="75"/>
      <c r="B333" s="70"/>
      <c r="C333" s="33" t="s">
        <v>14</v>
      </c>
      <c r="D333" s="7"/>
      <c r="E333" s="7"/>
      <c r="F333" s="7"/>
      <c r="G333" s="8"/>
      <c r="H333" s="7"/>
      <c r="I333" s="7"/>
      <c r="J333" s="7"/>
      <c r="K333" s="7"/>
    </row>
    <row r="334" spans="1:11" ht="42.75" customHeight="1" hidden="1" outlineLevel="2">
      <c r="A334" s="75"/>
      <c r="B334" s="70"/>
      <c r="C334" s="33" t="s">
        <v>15</v>
      </c>
      <c r="D334" s="7">
        <v>9164</v>
      </c>
      <c r="E334" s="7">
        <f>9274-1000</f>
        <v>8274</v>
      </c>
      <c r="F334" s="7">
        <v>5541.78</v>
      </c>
      <c r="G334" s="7">
        <v>5200</v>
      </c>
      <c r="H334" s="7">
        <v>5547</v>
      </c>
      <c r="I334" s="7">
        <v>6226</v>
      </c>
      <c r="J334" s="7">
        <v>6508</v>
      </c>
      <c r="K334" s="7">
        <v>6790</v>
      </c>
    </row>
    <row r="335" spans="1:11" ht="36.75" customHeight="1" hidden="1" outlineLevel="2">
      <c r="A335" s="75"/>
      <c r="B335" s="70"/>
      <c r="C335" s="37" t="s">
        <v>5</v>
      </c>
      <c r="D335" s="7"/>
      <c r="E335" s="7"/>
      <c r="F335" s="7"/>
      <c r="G335" s="8"/>
      <c r="H335" s="7"/>
      <c r="I335" s="7"/>
      <c r="J335" s="7"/>
      <c r="K335" s="7"/>
    </row>
    <row r="336" spans="1:11" ht="41.25" customHeight="1" hidden="1" outlineLevel="2">
      <c r="A336" s="75"/>
      <c r="B336" s="70"/>
      <c r="C336" s="46" t="s">
        <v>6</v>
      </c>
      <c r="D336" s="7"/>
      <c r="E336" s="7"/>
      <c r="F336" s="7"/>
      <c r="G336" s="8"/>
      <c r="H336" s="7"/>
      <c r="I336" s="7"/>
      <c r="J336" s="7"/>
      <c r="K336" s="7"/>
    </row>
    <row r="337" spans="1:11" ht="42" customHeight="1" hidden="1" outlineLevel="2">
      <c r="A337" s="96"/>
      <c r="B337" s="71"/>
      <c r="C337" s="47" t="s">
        <v>16</v>
      </c>
      <c r="D337" s="7"/>
      <c r="E337" s="7"/>
      <c r="F337" s="7"/>
      <c r="G337" s="8"/>
      <c r="H337" s="7"/>
      <c r="I337" s="7"/>
      <c r="J337" s="62"/>
      <c r="K337" s="62"/>
    </row>
    <row r="338" spans="1:11" ht="43.5" customHeight="1" hidden="1" outlineLevel="2">
      <c r="A338" s="74" t="s">
        <v>73</v>
      </c>
      <c r="B338" s="69"/>
      <c r="C338" s="33" t="s">
        <v>13</v>
      </c>
      <c r="D338" s="7">
        <f aca="true" t="shared" si="92" ref="D338:I338">D339+D340+D341+D342+D343</f>
        <v>0</v>
      </c>
      <c r="E338" s="7">
        <f t="shared" si="92"/>
        <v>0</v>
      </c>
      <c r="F338" s="7">
        <f t="shared" si="92"/>
        <v>0</v>
      </c>
      <c r="G338" s="7">
        <f t="shared" si="92"/>
        <v>0</v>
      </c>
      <c r="H338" s="7">
        <f t="shared" si="92"/>
        <v>0</v>
      </c>
      <c r="I338" s="7">
        <f t="shared" si="92"/>
        <v>962000</v>
      </c>
      <c r="J338" s="7">
        <f>J339+J340+J341+J342+J343</f>
        <v>1000000</v>
      </c>
      <c r="K338" s="7">
        <f>K339+K340+K341+K342+K343</f>
        <v>1039520</v>
      </c>
    </row>
    <row r="339" spans="1:11" ht="43.5" customHeight="1" hidden="1" outlineLevel="2">
      <c r="A339" s="75"/>
      <c r="B339" s="70"/>
      <c r="C339" s="33" t="s">
        <v>14</v>
      </c>
      <c r="D339" s="7"/>
      <c r="E339" s="7"/>
      <c r="F339" s="7"/>
      <c r="G339" s="8"/>
      <c r="H339" s="7"/>
      <c r="I339" s="7"/>
      <c r="J339" s="7"/>
      <c r="K339" s="7"/>
    </row>
    <row r="340" spans="1:11" ht="42.75" customHeight="1" hidden="1" outlineLevel="2">
      <c r="A340" s="75"/>
      <c r="B340" s="70"/>
      <c r="C340" s="33" t="s">
        <v>15</v>
      </c>
      <c r="D340" s="7"/>
      <c r="E340" s="7"/>
      <c r="F340" s="7"/>
      <c r="G340" s="7"/>
      <c r="H340" s="7">
        <v>0</v>
      </c>
      <c r="I340" s="7">
        <v>671000</v>
      </c>
      <c r="J340" s="7">
        <v>697600</v>
      </c>
      <c r="K340" s="7">
        <v>725264</v>
      </c>
    </row>
    <row r="341" spans="1:11" ht="36.75" customHeight="1" hidden="1" outlineLevel="2">
      <c r="A341" s="75"/>
      <c r="B341" s="70"/>
      <c r="C341" s="37" t="s">
        <v>5</v>
      </c>
      <c r="D341" s="7"/>
      <c r="E341" s="7"/>
      <c r="F341" s="7"/>
      <c r="G341" s="8"/>
      <c r="H341" s="7">
        <v>0</v>
      </c>
      <c r="I341" s="7">
        <v>291000</v>
      </c>
      <c r="J341" s="7">
        <v>302400</v>
      </c>
      <c r="K341" s="7">
        <v>314256</v>
      </c>
    </row>
    <row r="342" spans="1:11" ht="41.25" customHeight="1" hidden="1" outlineLevel="2">
      <c r="A342" s="75"/>
      <c r="B342" s="70"/>
      <c r="C342" s="59" t="s">
        <v>6</v>
      </c>
      <c r="D342" s="7"/>
      <c r="E342" s="7"/>
      <c r="F342" s="7"/>
      <c r="G342" s="8"/>
      <c r="H342" s="7"/>
      <c r="I342" s="7"/>
      <c r="J342" s="7"/>
      <c r="K342" s="7"/>
    </row>
    <row r="343" spans="1:11" ht="42" customHeight="1" hidden="1" outlineLevel="2">
      <c r="A343" s="96"/>
      <c r="B343" s="71"/>
      <c r="C343" s="58" t="s">
        <v>16</v>
      </c>
      <c r="D343" s="7"/>
      <c r="E343" s="7"/>
      <c r="F343" s="7"/>
      <c r="G343" s="8"/>
      <c r="H343" s="7"/>
      <c r="I343" s="7"/>
      <c r="J343" s="62"/>
      <c r="K343" s="62"/>
    </row>
    <row r="344" spans="1:9" ht="18.75" collapsed="1">
      <c r="A344" s="20"/>
      <c r="B344" s="21"/>
      <c r="C344" s="21"/>
      <c r="D344" s="12"/>
      <c r="E344" s="12"/>
      <c r="F344" s="12"/>
      <c r="G344" s="12"/>
      <c r="H344" s="12"/>
      <c r="I344" s="12"/>
    </row>
    <row r="345" spans="1:9" ht="34.5" customHeight="1">
      <c r="A345" s="20"/>
      <c r="B345" s="21"/>
      <c r="C345" s="21"/>
      <c r="D345" s="13"/>
      <c r="E345" s="13"/>
      <c r="F345" s="13"/>
      <c r="G345" s="13"/>
      <c r="H345" s="12"/>
      <c r="I345" s="12"/>
    </row>
    <row r="346" spans="1:9" ht="66" customHeight="1">
      <c r="A346" s="113" t="s">
        <v>10</v>
      </c>
      <c r="B346" s="113"/>
      <c r="C346" s="113"/>
      <c r="D346" s="113"/>
      <c r="E346" s="113"/>
      <c r="F346" s="113"/>
      <c r="G346" s="113"/>
      <c r="H346" s="42"/>
      <c r="I346" s="42"/>
    </row>
    <row r="347" spans="1:9" ht="41.25" customHeight="1">
      <c r="A347" s="113" t="s">
        <v>11</v>
      </c>
      <c r="B347" s="113"/>
      <c r="C347" s="113"/>
      <c r="D347" s="113"/>
      <c r="E347" s="113"/>
      <c r="F347" s="113"/>
      <c r="G347" s="113"/>
      <c r="H347" s="42"/>
      <c r="I347" s="42"/>
    </row>
    <row r="348" spans="1:9" ht="18.75">
      <c r="A348" s="43"/>
      <c r="B348" s="44"/>
      <c r="C348" s="44"/>
      <c r="D348" s="14"/>
      <c r="E348" s="14"/>
      <c r="F348" s="14"/>
      <c r="G348" s="14"/>
      <c r="H348" s="45"/>
      <c r="I348" s="45"/>
    </row>
    <row r="349" spans="8:9" ht="18.75">
      <c r="H349" s="1"/>
      <c r="I349" s="1"/>
    </row>
    <row r="350" spans="8:9" ht="18.75">
      <c r="H350" s="1"/>
      <c r="I350" s="1"/>
    </row>
    <row r="351" spans="8:9" ht="18.75">
      <c r="H351" s="1"/>
      <c r="I351" s="1"/>
    </row>
    <row r="352" spans="8:9" ht="18.75">
      <c r="H352" s="1"/>
      <c r="I352" s="1"/>
    </row>
    <row r="353" spans="8:9" ht="18.75">
      <c r="H353" s="1"/>
      <c r="I353" s="1"/>
    </row>
    <row r="354" spans="8:9" ht="18.75">
      <c r="H354" s="1"/>
      <c r="I354" s="1"/>
    </row>
    <row r="355" spans="8:9" ht="18.75">
      <c r="H355" s="1"/>
      <c r="I355" s="1"/>
    </row>
    <row r="356" spans="8:9" ht="18.75">
      <c r="H356" s="1"/>
      <c r="I356" s="1"/>
    </row>
    <row r="357" spans="8:9" ht="18.75">
      <c r="H357" s="1"/>
      <c r="I357" s="1"/>
    </row>
  </sheetData>
  <sheetProtection/>
  <mergeCells count="124">
    <mergeCell ref="A338:A343"/>
    <mergeCell ref="B338:B343"/>
    <mergeCell ref="A206:A211"/>
    <mergeCell ref="B206:B211"/>
    <mergeCell ref="A212:A217"/>
    <mergeCell ref="B212:B217"/>
    <mergeCell ref="B296:B301"/>
    <mergeCell ref="B326:B331"/>
    <mergeCell ref="A332:A337"/>
    <mergeCell ref="A320:A325"/>
    <mergeCell ref="A122:A127"/>
    <mergeCell ref="A110:A115"/>
    <mergeCell ref="C4:C6"/>
    <mergeCell ref="A14:A19"/>
    <mergeCell ref="B68:B73"/>
    <mergeCell ref="F5:F6"/>
    <mergeCell ref="B50:B55"/>
    <mergeCell ref="A44:A49"/>
    <mergeCell ref="A4:A6"/>
    <mergeCell ref="B26:B31"/>
    <mergeCell ref="A8:A13"/>
    <mergeCell ref="E5:E6"/>
    <mergeCell ref="B14:B19"/>
    <mergeCell ref="B8:B13"/>
    <mergeCell ref="B4:B6"/>
    <mergeCell ref="A74:A79"/>
    <mergeCell ref="D5:D6"/>
    <mergeCell ref="B44:B49"/>
    <mergeCell ref="H5:H6"/>
    <mergeCell ref="G5:G6"/>
    <mergeCell ref="I5:I6"/>
    <mergeCell ref="A20:A25"/>
    <mergeCell ref="J5:J6"/>
    <mergeCell ref="B314:B319"/>
    <mergeCell ref="A284:A289"/>
    <mergeCell ref="A278:A283"/>
    <mergeCell ref="B284:B289"/>
    <mergeCell ref="A290:A295"/>
    <mergeCell ref="A347:G347"/>
    <mergeCell ref="A104:A109"/>
    <mergeCell ref="B104:B109"/>
    <mergeCell ref="A218:A223"/>
    <mergeCell ref="B230:B235"/>
    <mergeCell ref="A326:A331"/>
    <mergeCell ref="B332:B337"/>
    <mergeCell ref="B290:B295"/>
    <mergeCell ref="B140:B145"/>
    <mergeCell ref="A346:G346"/>
    <mergeCell ref="B320:B325"/>
    <mergeCell ref="A314:A319"/>
    <mergeCell ref="A242:A247"/>
    <mergeCell ref="B242:B247"/>
    <mergeCell ref="A158:A163"/>
    <mergeCell ref="B158:B163"/>
    <mergeCell ref="A260:A265"/>
    <mergeCell ref="B194:B199"/>
    <mergeCell ref="A182:A187"/>
    <mergeCell ref="B182:B187"/>
    <mergeCell ref="B260:B265"/>
    <mergeCell ref="A188:A193"/>
    <mergeCell ref="A266:A271"/>
    <mergeCell ref="B266:B271"/>
    <mergeCell ref="A302:A307"/>
    <mergeCell ref="B278:B283"/>
    <mergeCell ref="A254:A259"/>
    <mergeCell ref="B254:B259"/>
    <mergeCell ref="A230:A235"/>
    <mergeCell ref="A224:A229"/>
    <mergeCell ref="A308:A313"/>
    <mergeCell ref="B308:B313"/>
    <mergeCell ref="A272:A277"/>
    <mergeCell ref="B302:B307"/>
    <mergeCell ref="B272:B277"/>
    <mergeCell ref="A296:A301"/>
    <mergeCell ref="B164:B169"/>
    <mergeCell ref="A164:A169"/>
    <mergeCell ref="B224:B229"/>
    <mergeCell ref="A146:A151"/>
    <mergeCell ref="B146:B151"/>
    <mergeCell ref="A194:A199"/>
    <mergeCell ref="A152:A157"/>
    <mergeCell ref="B152:B157"/>
    <mergeCell ref="A200:A205"/>
    <mergeCell ref="A170:A175"/>
    <mergeCell ref="A140:A145"/>
    <mergeCell ref="A92:A97"/>
    <mergeCell ref="B218:B223"/>
    <mergeCell ref="B188:B193"/>
    <mergeCell ref="B200:B205"/>
    <mergeCell ref="A176:A181"/>
    <mergeCell ref="B116:B121"/>
    <mergeCell ref="A116:A121"/>
    <mergeCell ref="A128:A133"/>
    <mergeCell ref="B128:B133"/>
    <mergeCell ref="B80:B85"/>
    <mergeCell ref="A32:A37"/>
    <mergeCell ref="B134:B139"/>
    <mergeCell ref="B20:B25"/>
    <mergeCell ref="A38:A43"/>
    <mergeCell ref="A50:A55"/>
    <mergeCell ref="B98:B103"/>
    <mergeCell ref="B86:B91"/>
    <mergeCell ref="A68:A73"/>
    <mergeCell ref="B122:B127"/>
    <mergeCell ref="A134:A139"/>
    <mergeCell ref="B176:B181"/>
    <mergeCell ref="B110:B115"/>
    <mergeCell ref="A26:A31"/>
    <mergeCell ref="B62:B67"/>
    <mergeCell ref="A62:A67"/>
    <mergeCell ref="A98:A103"/>
    <mergeCell ref="A56:A61"/>
    <mergeCell ref="B56:B61"/>
    <mergeCell ref="A80:A85"/>
    <mergeCell ref="K5:K6"/>
    <mergeCell ref="D4:K4"/>
    <mergeCell ref="J1:K1"/>
    <mergeCell ref="A3:K3"/>
    <mergeCell ref="A248:A253"/>
    <mergeCell ref="B248:B253"/>
    <mergeCell ref="B74:B79"/>
    <mergeCell ref="A86:A91"/>
    <mergeCell ref="A236:A241"/>
    <mergeCell ref="B236:B241"/>
  </mergeCells>
  <hyperlinks>
    <hyperlink ref="C11" r:id="rId1" display="C:\DOCUME~1\9335~1\LOCALS~1\Temp\Rar$DI97.496\табл.4,5,7,8 - копия.xls - Лист1!Par738#RANGE!Par738"/>
    <hyperlink ref="C17" r:id="rId2" display="C:\DOCUME~1\9335~1\LOCALS~1\Temp\Rar$DI97.496\табл.4,5,7,8 - копия.xls - Лист1!Par738#RANGE!Par738"/>
    <hyperlink ref="C23" r:id="rId3" display="C:\DOCUME~1\9335~1\LOCALS~1\Temp\Rar$DI97.496\табл.4,5,7,8 - копия.xls - Лист1!Par738#RANGE!Par738"/>
    <hyperlink ref="C107" r:id="rId4" display="C:\DOCUME~1\9335~1\LOCALS~1\Temp\Rar$DI97.496\табл.4,5,7,8 - копия.xls - Лист1!Par738#RANGE!Par738"/>
    <hyperlink ref="C113" r:id="rId5" display="C:\DOCUME~1\9335~1\LOCALS~1\Temp\Rar$DI97.496\табл.4,5,7,8 - копия.xls - Лист1!Par738#RANGE!Par738"/>
    <hyperlink ref="C191" r:id="rId6" display="C:\DOCUME~1\9335~1\LOCALS~1\Temp\Rar$DI97.496\табл.4,5,7,8 - копия.xls - Лист1!Par738#RANGE!Par738"/>
    <hyperlink ref="C221" r:id="rId7" display="C:\DOCUME~1\9335~1\LOCALS~1\Temp\Rar$DI97.496\табл.4,5,7,8 - копия.xls - Лист1!Par738#RANGE!Par738"/>
    <hyperlink ref="C227" r:id="rId8" display="C:\DOCUME~1\9335~1\LOCALS~1\Temp\Rar$DI97.496\табл.4,5,7,8 - копия.xls - Лист1!Par738#RANGE!Par738"/>
    <hyperlink ref="C233" r:id="rId9" display="C:\DOCUME~1\9335~1\LOCALS~1\Temp\Rar$DI97.496\табл.4,5,7,8 - копия.xls - Лист1!Par738#RANGE!Par738"/>
    <hyperlink ref="C263" r:id="rId10" display="C:\DOCUME~1\9335~1\LOCALS~1\Temp\Rar$DI97.496\табл.4,5,7,8 - копия.xls - Лист1!Par738#RANGE!Par738"/>
    <hyperlink ref="C275" r:id="rId11" display="C:\DOCUME~1\9335~1\LOCALS~1\Temp\Rar$DI97.496\табл.4,5,7,8 - копия.xls - Лист1!Par738#RANGE!Par738"/>
    <hyperlink ref="C281" r:id="rId12" display="C:\DOCUME~1\9335~1\LOCALS~1\Temp\Rar$DI97.496\табл.4,5,7,8 - копия.xls - Лист1!Par738#RANGE!Par738"/>
    <hyperlink ref="C287" r:id="rId13" display="C:\DOCUME~1\9335~1\LOCALS~1\Temp\Rar$DI97.496\табл.4,5,7,8 - копия.xls - Лист1!Par738#RANGE!Par738"/>
    <hyperlink ref="C293" r:id="rId14" display="C:\DOCUME~1\9335~1\LOCALS~1\Temp\Rar$DI97.496\табл.4,5,7,8 - копия.xls - Лист1!Par738#RANGE!Par738"/>
    <hyperlink ref="C317" r:id="rId15" display="C:\DOCUME~1\9335~1\LOCALS~1\Temp\Rar$DI97.496\табл.4,5,7,8 - копия.xls - Лист1!Par738#RANGE!Par738"/>
    <hyperlink ref="C119" r:id="rId16" display="C:\DOCUME~1\9335~1\LOCALS~1\Temp\Rar$DI97.496\табл.4,5,7,8 - копия.xls - Лист1!Par738#RANGE!Par738"/>
    <hyperlink ref="C41" r:id="rId17" display="C:\DOCUME~1\9335~1\LOCALS~1\Temp\Rar$DI97.496\табл.4,5,7,8 - копия.xls - Лист1!Par738#RANGE!Par738"/>
    <hyperlink ref="C29" r:id="rId18" display="C:\DOCUME~1\9335~1\LOCALS~1\Temp\Rar$DI97.496\табл.4,5,7,8 - копия.xls - Лист1!Par738#RANGE!Par738"/>
    <hyperlink ref="C35" r:id="rId19" display="C:\DOCUME~1\9335~1\LOCALS~1\Temp\Rar$DI97.496\табл.4,5,7,8 - копия.xls - Лист1!Par738#RANGE!Par738"/>
    <hyperlink ref="C305" r:id="rId20" display="C:\DOCUME~1\9335~1\LOCALS~1\Temp\Rar$DI97.496\табл.4,5,7,8 - копия.xls - Лист1!Par738#RANGE!Par738"/>
    <hyperlink ref="C65" r:id="rId21" display="C:\DOCUME~1\9335~1\LOCALS~1\Temp\Rar$DI97.496\табл.4,5,7,8 - копия.xls - Лист1!Par738#RANGE!Par738"/>
    <hyperlink ref="C95" r:id="rId22" display="C:\DOCUME~1\9335~1\LOCALS~1\Temp\Rar$DI97.496\табл.4,5,7,8 - копия.xls - Лист1!Par738#RANGE!Par738"/>
    <hyperlink ref="C101" r:id="rId23" display="C:\DOCUME~1\9335~1\LOCALS~1\Temp\Rar$DI97.496\табл.4,5,7,8 - копия.xls - Лист1!Par738#RANGE!Par738"/>
    <hyperlink ref="C335" r:id="rId24" display="C:\DOCUME~1\9335~1\LOCALS~1\Temp\Rar$DI97.496\табл.4,5,7,8 - копия.xls - Лист1!Par738#RANGE!Par738"/>
    <hyperlink ref="C329" r:id="rId25" display="C:\DOCUME~1\9335~1\LOCALS~1\Temp\Rar$DI97.496\табл.4,5,7,8 - копия.xls - Лист1!Par738#RANGE!Par738"/>
    <hyperlink ref="C323" r:id="rId26" display="C:\DOCUME~1\9335~1\LOCALS~1\Temp\Rar$DI97.496\табл.4,5,7,8 - копия.xls - Лист1!Par738#RANGE!Par738"/>
    <hyperlink ref="C197" r:id="rId27" display="C:\DOCUME~1\9335~1\LOCALS~1\Temp\Rar$DI97.496\табл.4,5,7,8 - копия.xls - Лист1!Par738#RANGE!Par738"/>
    <hyperlink ref="C311" r:id="rId28" display="C:\DOCUME~1\9335~1\LOCALS~1\Temp\Rar$DI97.496\табл.4,5,7,8 - копия.xls - Лист1!Par738#RANGE!Par738"/>
    <hyperlink ref="C89" r:id="rId29" display="C:\DOCUME~1\9335~1\LOCALS~1\Temp\Rar$DI97.496\табл.4,5,7,8 - копия.xls - Лист1!Par738#RANGE!Par738"/>
    <hyperlink ref="C143" r:id="rId30" display="C:\DOCUME~1\9335~1\LOCALS~1\Temp\Rar$DI97.496\табл.4,5,7,8 - копия.xls - Лист1!Par738#RANGE!Par738"/>
    <hyperlink ref="C137" r:id="rId31" display="C:\DOCUME~1\9335~1\LOCALS~1\Temp\Rar$DI97.496\табл.4,5,7,8 - копия.xls - Лист1!Par738#RANGE!Par738"/>
    <hyperlink ref="C179" r:id="rId32" display="C:\DOCUME~1\9335~1\LOCALS~1\Temp\Rar$DI97.496\табл.4,5,7,8 - копия.xls - Лист1!Par738#RANGE!Par738"/>
    <hyperlink ref="C167" r:id="rId33" display="C:\DOCUME~1\9335~1\LOCALS~1\Temp\Rar$DI97.496\табл.4,5,7,8 - копия.xls - Лист1!Par738#RANGE!Par738"/>
    <hyperlink ref="C173" r:id="rId34" display="C:\DOCUME~1\9335~1\LOCALS~1\Temp\Rar$DI97.496\табл.4,5,7,8 - копия.xls - Лист1!Par738#RANGE!Par738"/>
    <hyperlink ref="C269" r:id="rId35" display="C:\DOCUME~1\9335~1\LOCALS~1\Temp\Rar$DI97.496\табл.4,5,7,8 - копия.xls - Лист1!Par738#RANGE!Par738"/>
    <hyperlink ref="C185" r:id="rId36" display="C:\DOCUME~1\9335~1\LOCALS~1\Temp\Rar$DI97.496\табл.4,5,7,8 - копия.xls - Лист1!Par738#RANGE!Par738"/>
    <hyperlink ref="C161" r:id="rId37" display="C:\DOCUME~1\9335~1\LOCALS~1\Temp\Rar$DI97.496\табл.4,5,7,8 - копия.xls - Лист1!Par738#RANGE!Par738"/>
    <hyperlink ref="C257" r:id="rId38" display="C:\DOCUME~1\9335~1\LOCALS~1\Temp\Rar$DI97.496\табл.4,5,7,8 - копия.xls - Лист1!Par738#RANGE!Par738"/>
    <hyperlink ref="C203" r:id="rId39" display="C:\DOCUME~1\9335~1\LOCALS~1\Temp\Rar$DI97.496\табл.4,5,7,8 - копия.xls - Лист1!Par738#RANGE!Par738"/>
    <hyperlink ref="C155" r:id="rId40" display="C:\DOCUME~1\9335~1\LOCALS~1\Temp\Rar$DI97.496\табл.4,5,7,8 - копия.xls - Лист1!Par738#RANGE!Par738"/>
    <hyperlink ref="C149" r:id="rId41" display="C:\DOCUME~1\9335~1\LOCALS~1\Temp\Rar$DI97.496\табл.4,5,7,8 - копия.xls - Лист1!Par738#RANGE!Par738"/>
    <hyperlink ref="C239" r:id="rId42" display="C:\DOCUME~1\9335~1\LOCALS~1\Temp\Rar$DI97.496\табл.4,5,7,8 - копия.xls - Лист1!Par738#RANGE!Par738"/>
    <hyperlink ref="C245" r:id="rId43" display="C:\DOCUME~1\9335~1\LOCALS~1\Temp\Rar$DI97.496\табл.4,5,7,8 - копия.xls - Лист1!Par738#RANGE!Par738"/>
    <hyperlink ref="C125" r:id="rId44" display="C:\DOCUME~1\9335~1\LOCALS~1\Temp\Rar$DI97.496\табл.4,5,7,8 - копия.xls - Лист1!Par738#RANGE!Par738"/>
    <hyperlink ref="C131" r:id="rId45" display="C:\DOCUME~1\9335~1\LOCALS~1\Temp\Rar$DI97.496\табл.4,5,7,8 - копия.xls - Лист1!Par738#RANGE!Par738"/>
    <hyperlink ref="C53" r:id="rId46" display="C:\DOCUME~1\9335~1\LOCALS~1\Temp\Rar$DI97.496\табл.4,5,7,8 - копия.xls - Лист1!Par738#RANGE!Par738"/>
    <hyperlink ref="C77" r:id="rId47" display="C:\DOCUME~1\9335~1\LOCALS~1\Temp\Rar$DI97.496\табл.4,5,7,8 - копия.xls - Лист1!Par738#RANGE!Par738"/>
    <hyperlink ref="C47" r:id="rId48" display="C:\DOCUME~1\9335~1\LOCALS~1\Temp\Rar$DI97.496\табл.4,5,7,8 - копия.xls - Лист1!Par738#RANGE!Par738"/>
    <hyperlink ref="C71" r:id="rId49" display="C:\DOCUME~1\9335~1\LOCALS~1\Temp\Rar$DI97.496\табл.4,5,7,8 - копия.xls - Лист1!Par738#RANGE!Par738"/>
    <hyperlink ref="C59" r:id="rId50" display="C:\DOCUME~1\9335~1\LOCALS~1\Temp\Rar$DI97.496\табл.4,5,7,8 - копия.xls - Лист1!Par738#RANGE!Par738"/>
    <hyperlink ref="C83" r:id="rId51" display="C:\DOCUME~1\9335~1\LOCALS~1\Temp\Rar$DI97.496\табл.4,5,7,8 - копия.xls - Лист1!Par738#RANGE!Par738"/>
    <hyperlink ref="C251" r:id="rId52" display="C:\DOCUME~1\9335~1\LOCALS~1\Temp\Rar$DI97.496\табл.4,5,7,8 - копия.xls - Лист1!Par738#RANGE!Par738"/>
    <hyperlink ref="C299" r:id="rId53" display="C:\DOCUME~1\9335~1\LOCALS~1\Temp\Rar$DI97.496\табл.4,5,7,8 - копия.xls - Лист1!Par738#RANGE!Par738"/>
    <hyperlink ref="C341" r:id="rId54" display="C:\DOCUME~1\9335~1\LOCALS~1\Temp\Rar$DI97.496\табл.4,5,7,8 - копия.xls - Лист1!Par738#RANGE!Par738"/>
    <hyperlink ref="C209" r:id="rId55" display="C:\DOCUME~1\9335~1\LOCALS~1\Temp\Rar$DI97.496\табл.4,5,7,8 - копия.xls - Лист1!Par738#RANGE!Par738"/>
    <hyperlink ref="C215" r:id="rId56" display="C:\DOCUME~1\9335~1\LOCALS~1\Temp\Rar$DI97.496\табл.4,5,7,8 - копия.xls - Лист1!Par738#RANGE!Par738"/>
  </hyperlinks>
  <printOptions/>
  <pageMargins left="0.5905511811023623" right="0" top="0.5905511811023623" bottom="0.5905511811023623" header="0.4330708661417323" footer="0.3937007874015748"/>
  <pageSetup fitToHeight="20" fitToWidth="1" horizontalDpi="600" verticalDpi="600" orientation="landscape" paperSize="9" scale="51" r:id="rId59"/>
  <rowBreaks count="7" manualBreakCount="7">
    <brk id="53" max="10" man="1"/>
    <brk id="97" max="10" man="1"/>
    <brk id="172" max="10" man="1"/>
    <brk id="226" max="10" man="1"/>
    <brk id="270" max="10" man="1"/>
    <brk id="347" max="10" man="1"/>
    <brk id="348" max="9" man="1"/>
  </rowBreaks>
  <colBreaks count="2" manualBreakCount="2">
    <brk id="11" max="338" man="1"/>
    <brk id="20" max="338" man="1"/>
  </colBreaks>
  <legacy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2014-10-03T05:31:34Z</cp:lastPrinted>
  <dcterms:created xsi:type="dcterms:W3CDTF">2006-09-28T05:33:49Z</dcterms:created>
  <dcterms:modified xsi:type="dcterms:W3CDTF">2020-01-24T07:34:09Z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