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11145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'Лист1'!$A$1:$L$141</definedName>
  </definedNames>
  <calcPr fullCalcOnLoad="1" refMode="R1C1"/>
</workbook>
</file>

<file path=xl/sharedStrings.xml><?xml version="1.0" encoding="utf-8"?>
<sst xmlns="http://schemas.openxmlformats.org/spreadsheetml/2006/main" count="211" uniqueCount="82">
  <si>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</si>
  <si>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</si>
  <si>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</si>
  <si>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</si>
  <si>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</si>
  <si>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</si>
  <si>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</si>
  <si>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</si>
  <si>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</si>
  <si>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</si>
  <si>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</si>
  <si>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</si>
  <si>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 xml:space="preserve">    Расходы ( руб.), годы    </t>
  </si>
  <si>
    <t xml:space="preserve">«Развитие системы дошкольного и общего образования» </t>
  </si>
  <si>
    <t xml:space="preserve">ЗАДАЧА 1.1. Обеспечение  доступности  дошкольного и общего  образования. </t>
  </si>
  <si>
    <t>ЗАДАЧА 1.2.Обеспечение  качества дошкольного и общего образования.</t>
  </si>
  <si>
    <t>ЗАДАЧА 1.3. Развитие кадровых ресурсов</t>
  </si>
  <si>
    <t>ЗАДАЧА 2.1. Обеспечение  доступности  дополнительного образования</t>
  </si>
  <si>
    <t>ЗАДАЧА 2.2.Повышение качества дополнительного образования</t>
  </si>
  <si>
    <t>ЗАДАЧА 4.1.Обеспечение деятельности подведомственных учреждений</t>
  </si>
  <si>
    <t>1.2.4.1. Укрепление материально-технической базы и создание безопасных условий в муниципальных образовательных организациях</t>
  </si>
  <si>
    <t>Ресурсное обеспечение реализации муниципальной программы за счет средств бюджета муниципального района «Троицко-Печорский»</t>
  </si>
  <si>
    <t>2.1.1.1.Оказание муниципальных услуг организациями дополнительного  образования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</si>
  <si>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</si>
  <si>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>1.2.2.2.Социальная поддержка отдельных категорий обучающихся образовательных организаций</t>
  </si>
  <si>
    <t>1.1.1.1.Оказание муниципальных услуг организациями дошкольного образования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</si>
  <si>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</si>
  <si>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1.1.2.1.Оказание муниципальных услуг общеобразовательными организациями 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</si>
  <si>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</si>
  <si>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Основное мероприятие  1.1.4.  Реализации мер по привлечению специалистов для работы в  учреждениях, финансируемых  из бюджета муниципального района «Троицко – Печорский»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</si>
  <si>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                                   </t>
  </si>
  <si>
    <t xml:space="preserve"> </t>
  </si>
  <si>
    <t>2.1.1.3.Оплата муниципальными учреждениями расходов по коммунальным услугам</t>
  </si>
  <si>
    <t>2.1.1.2. Мероприятия, связанные с повышением оплаты труда отдельных категорий работников в сфере образования</t>
  </si>
  <si>
    <t>Основное мероприятие 1.1.5. Организация и проведение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«Троицко-Печорский»</t>
  </si>
  <si>
    <t>1.2.4.2. Реализация народных проектов в сфере образования, прошедших отбор в рамках проекта  «Народный бюджет»</t>
  </si>
  <si>
    <t>Отдел промышленности, сторительства и ЖКХ администрации муниципального района «Троицко – Печорский»</t>
  </si>
  <si>
    <t>ЗАДАЧА 3.1.  Оздоровление, отдых детей и трудоустройство подростков</t>
  </si>
  <si>
    <t>«Дополнительное образование»</t>
  </si>
  <si>
    <t>«Оздоровление, отдых детей и трудоустройство подростков»</t>
  </si>
  <si>
    <t xml:space="preserve"> «Обеспечение реализации муниципальной программы»</t>
  </si>
  <si>
    <t>ЗАДАЧА 1.4. Региональный проект "Современная школа"</t>
  </si>
  <si>
    <t>4.1.1.2. Оплата муниципальными учреждениями расходов по коммунальным услугам</t>
  </si>
  <si>
    <t>4.1.1.1.Обеспечение деятельности подведомственных учреждений</t>
  </si>
  <si>
    <t>3.1.2.1 Осуществление процесса оздоровления и отдыха детей</t>
  </si>
  <si>
    <t>3.1.2.2. Обеспечение оздоровления и отдыха  детей на территорий муниципального района «Троицко-Печорский»</t>
  </si>
  <si>
    <t>4.1.3.1. Укрепление материально-технической базы и создание безопасных условий в муниципальных образовательных организациях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</si>
  <si>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</si>
  <si>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</si>
  <si>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1.1.1.3. Мероприятия, связанные с повышением оплаты труда отдельных категорий работников в сфере образования</t>
  </si>
  <si>
    <t>1.1.1.4.Оплата муниципальными учреждениями расходов по коммунальным услугам</t>
  </si>
  <si>
    <t>1.1.2.3. Мероприятия, связанные с повышением оплаты труда отдельных категорий работников в сфере образования</t>
  </si>
  <si>
    <t>1.1.2.4.Оплата муниципальными учреждениями расходов по коммунальным услугам</t>
  </si>
  <si>
    <t>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</si>
  <si>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r>
      <rPr>
        <b/>
        <sz val="14"/>
        <color indexed="8"/>
        <rFont val="Times New Roman"/>
        <family val="1"/>
      </rPr>
      <t>Основное мероприятие 1.1.1.</t>
    </r>
    <r>
      <rPr>
        <sz val="14"/>
        <color indexed="8"/>
        <rFont val="Times New Roman"/>
        <family val="1"/>
      </rPr>
      <t xml:space="preserve"> Оказание муниципальных услуг организациями  дошкольного образования            </t>
    </r>
  </si>
  <si>
    <r>
      <rPr>
        <b/>
        <sz val="14"/>
        <color indexed="8"/>
        <rFont val="Times New Roman"/>
        <family val="1"/>
      </rPr>
      <t>Основное мероприе 1.1.2</t>
    </r>
    <r>
      <rPr>
        <sz val="14"/>
        <color indexed="8"/>
        <rFont val="Times New Roman"/>
        <family val="1"/>
      </rPr>
      <t xml:space="preserve">.Оказание муниципальных услуг общеобразовательными организациями </t>
    </r>
  </si>
  <si>
    <r>
      <rPr>
        <b/>
        <sz val="14"/>
        <color indexed="8"/>
        <rFont val="Times New Roman"/>
        <family val="1"/>
      </rPr>
      <t>Основное мероприятие 1.1.3.</t>
    </r>
    <r>
      <rPr>
        <sz val="14"/>
        <color indexed="8"/>
        <rFont val="Times New Roman"/>
        <family val="1"/>
      </rPr>
      <t>Реализация муниципальными дошкольными и муниципальными общеобразовательными организациями в Республике Коми образовательных программ</t>
    </r>
  </si>
  <si>
    <r>
      <rPr>
        <b/>
        <sz val="14"/>
        <color indexed="8"/>
        <rFont val="Times New Roman"/>
        <family val="1"/>
      </rPr>
      <t xml:space="preserve">Основное мероприятие 1.2.1. </t>
    </r>
    <r>
      <rPr>
        <sz val="14"/>
        <color indexed="8"/>
        <rFont val="Times New Roman"/>
        <family val="1"/>
      </rPr>
      <t xml:space="preserve">Организация досуговой деятельности с обучающимися и воспитанниками     </t>
    </r>
  </si>
  <si>
    <r>
      <rPr>
        <b/>
        <sz val="14"/>
        <color indexed="8"/>
        <rFont val="Times New Roman"/>
        <family val="1"/>
      </rPr>
      <t>Основное мероприятие 1.2.3.</t>
    </r>
    <r>
      <rPr>
        <sz val="14"/>
        <color indexed="8"/>
        <rFont val="Times New Roman"/>
        <family val="1"/>
      </rPr>
      <t>Поддержка одаренных и талантливых детей и молодежи на территории муниципального района «Троицко-Печорский»</t>
    </r>
  </si>
  <si>
    <r>
      <rPr>
        <b/>
        <sz val="14"/>
        <color indexed="8"/>
        <rFont val="Times New Roman"/>
        <family val="1"/>
      </rPr>
      <t xml:space="preserve">Основное мероприятие 1.2.4. 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муниципальных образовательных организациях</t>
    </r>
  </si>
  <si>
    <r>
      <rPr>
        <b/>
        <sz val="14"/>
        <color indexed="8"/>
        <rFont val="Times New Roman"/>
        <family val="1"/>
      </rPr>
      <t xml:space="preserve">Основное мероприятие 1.2.5. </t>
    </r>
    <r>
      <rPr>
        <sz val="14"/>
        <color indexed="8"/>
        <rFont val="Times New Roman"/>
        <family val="1"/>
      </rPr>
      <t xml:space="preserve">Строительство объектов социальной сферы </t>
    </r>
    <r>
      <rPr>
        <sz val="14"/>
        <color indexed="8"/>
        <rFont val="Times New Roman"/>
        <family val="1"/>
      </rPr>
      <t>в сельской местности</t>
    </r>
  </si>
  <si>
    <r>
      <rPr>
        <b/>
        <sz val="14"/>
        <color indexed="8"/>
        <rFont val="Times New Roman"/>
        <family val="1"/>
      </rPr>
      <t>Основное мероприятие 1.2.6.</t>
    </r>
    <r>
      <rPr>
        <sz val="14"/>
        <color indexed="8"/>
        <rFont val="Times New Roman"/>
        <family val="1"/>
      </rPr>
  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  </r>
  </si>
  <si>
    <r>
      <rPr>
        <b/>
        <sz val="14"/>
        <color indexed="8"/>
        <rFont val="Times New Roman"/>
        <family val="1"/>
      </rPr>
      <t xml:space="preserve">Основное мероприятие 1.2.7. 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</si>
  <si>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>Основное мероприятие 1.2.8</t>
    </r>
    <r>
      <rPr>
        <sz val="14"/>
        <color indexed="8"/>
        <rFont val="Times New Roman"/>
        <family val="1"/>
      </rPr>
      <t>.Мероприятия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  </r>
  </si>
  <si>
    <r>
      <rPr>
        <b/>
        <sz val="14"/>
        <color indexed="8"/>
        <rFont val="Times New Roman"/>
        <family val="1"/>
      </rPr>
      <t xml:space="preserve">Основное мероприятие 1.2.9. </t>
    </r>
    <r>
      <rPr>
        <sz val="14"/>
        <color indexed="8"/>
        <rFont val="Times New Roman"/>
        <family val="1"/>
      </rPr>
      <t>Реализация народных проектов в сфере образования, прошедших отбор в рамках проекта «Народный бюджет»</t>
    </r>
  </si>
  <si>
    <r>
      <rPr>
        <b/>
        <sz val="14"/>
        <color indexed="8"/>
        <rFont val="Times New Roman"/>
        <family val="1"/>
      </rPr>
      <t>Основное мероприятие  1.3.1.</t>
    </r>
    <r>
      <rPr>
        <sz val="14"/>
        <color indexed="8"/>
        <rFont val="Times New Roman"/>
        <family val="1"/>
      </rPr>
      <t xml:space="preserve"> Развитие профессионального мастерства педагогов  образовательных организаций.</t>
    </r>
  </si>
  <si>
    <r>
      <rPr>
        <b/>
        <sz val="14"/>
        <color indexed="8"/>
        <rFont val="Times New Roman"/>
        <family val="1"/>
      </rPr>
      <t xml:space="preserve">Основное мероприятие  1.3.2. </t>
    </r>
    <r>
      <rPr>
        <sz val="14"/>
        <color indexed="8"/>
        <rFont val="Times New Roman"/>
        <family val="1"/>
      </rPr>
      <t>Предоставление мер социальной поддержки гражданам, заключившим договор о целевом обучении</t>
    </r>
  </si>
  <si>
    <r>
      <rPr>
        <b/>
        <sz val="14"/>
        <color indexed="8"/>
        <rFont val="Times New Roman"/>
        <family val="1"/>
      </rPr>
      <t>Основное мероприятие  1.4.1.</t>
    </r>
    <r>
      <rPr>
        <sz val="14"/>
        <color indexed="8"/>
        <rFont val="Times New Roman"/>
        <family val="1"/>
      </rPr>
      <t>Создание условий для формирования у обучающихся современных технологических и гуманитарных навыков</t>
    </r>
  </si>
  <si>
    <r>
      <rPr>
        <b/>
        <sz val="14"/>
        <color indexed="8"/>
        <rFont val="Times New Roman"/>
        <family val="1"/>
      </rPr>
      <t>Основное мероприятие 2.1.1.</t>
    </r>
    <r>
      <rPr>
        <sz val="14"/>
        <color indexed="8"/>
        <rFont val="Times New Roman"/>
        <family val="1"/>
      </rPr>
      <t>Оказание муниципальных услуг организациями дополнительного  образования</t>
    </r>
  </si>
  <si>
    <r>
      <rPr>
        <b/>
        <sz val="14"/>
        <color indexed="8"/>
        <rFont val="Times New Roman"/>
        <family val="1"/>
      </rPr>
      <t>Основное мероприятие 2.2.1</t>
    </r>
    <r>
      <rPr>
        <sz val="14"/>
        <color indexed="8"/>
        <rFont val="Times New Roman"/>
        <family val="1"/>
      </rPr>
      <t xml:space="preserve">.Укрепление материально-технической базы и создание безопасных условий в организациях в сфере образования </t>
    </r>
  </si>
  <si>
    <r>
      <rPr>
        <b/>
        <sz val="14"/>
        <color indexed="8"/>
        <rFont val="Times New Roman"/>
        <family val="1"/>
      </rPr>
      <t>Основное мероприятие 2.2.2.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</si>
  <si>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>Основное мероприятие  3.1.1.</t>
    </r>
    <r>
      <rPr>
        <sz val="14"/>
        <color indexed="8"/>
        <rFont val="Times New Roman"/>
        <family val="1"/>
      </rPr>
      <t>Организация трудоустройства обучающихся</t>
    </r>
  </si>
  <si>
    <r>
      <rPr>
        <b/>
        <sz val="14"/>
        <color indexed="8"/>
        <rFont val="Times New Roman"/>
        <family val="1"/>
      </rPr>
      <t>Основное мероприятие 3.1.2.</t>
    </r>
    <r>
      <rPr>
        <sz val="14"/>
        <color indexed="8"/>
        <rFont val="Times New Roman"/>
        <family val="1"/>
      </rPr>
      <t>Мероприятия по проведению оздоровительной кампании детей</t>
    </r>
  </si>
  <si>
    <r>
      <rPr>
        <b/>
        <sz val="14"/>
        <color indexed="8"/>
        <rFont val="Times New Roman"/>
        <family val="1"/>
      </rPr>
      <t xml:space="preserve">Основное мероприятие  4.1.1. </t>
    </r>
    <r>
      <rPr>
        <sz val="14"/>
        <color indexed="8"/>
        <rFont val="Times New Roman"/>
        <family val="1"/>
      </rPr>
      <t>Обеспечение деятельности подведомственных учреждений</t>
    </r>
  </si>
  <si>
    <r>
      <rPr>
        <b/>
        <sz val="14"/>
        <color indexed="8"/>
        <rFont val="Times New Roman"/>
        <family val="1"/>
      </rPr>
      <t xml:space="preserve">Основное мероприятие 4.1.2. </t>
    </r>
    <r>
      <rPr>
        <sz val="14"/>
        <color indexed="8"/>
        <rFont val="Times New Roman"/>
        <family val="1"/>
      </rPr>
  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</si>
  <si>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rPr>
        <b/>
        <sz val="14"/>
        <color indexed="8"/>
        <rFont val="Times New Roman"/>
        <family val="1"/>
      </rPr>
      <t xml:space="preserve">Основное мероприятие 4.1.3. </t>
    </r>
    <r>
      <rPr>
        <sz val="14"/>
        <color indexed="8"/>
        <rFont val="Times New Roman"/>
        <family val="1"/>
      </rPr>
      <t>Укрепление материально-технической базы и создание безопасных условий в муниципальных образовательных организациях</t>
    </r>
  </si>
  <si>
    <r>
      <rPr>
        <b/>
        <sz val="14"/>
        <color indexed="8"/>
        <rFont val="Times New Roman"/>
        <family val="1"/>
      </rPr>
      <t xml:space="preserve">Основное мероприятие  1.3.3. </t>
    </r>
    <r>
      <rPr>
        <sz val="14"/>
        <color indexed="8"/>
        <rFont val="Times New Roman"/>
        <family val="1"/>
      </rPr>
  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</si>
  <si>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t>1.2.4.3. Реализация народных проектов в сфере образования, прошедших отбор в рамках проекта  «Народный бюджет в школе»</t>
  </si>
  <si>
    <t>ЗАДАЧА 2.3. Федеральный проект "Успех каждого ребенкаа"</t>
  </si>
  <si>
    <t xml:space="preserve">Приложение 5 к Муниципальной программе муниципального района "Троицко - Печорский" "Развитие образования"
</t>
  </si>
  <si>
    <t>Таблица 5</t>
  </si>
  <si>
    <r>
      <rPr>
        <b/>
        <sz val="14"/>
        <color indexed="8"/>
        <rFont val="Times New Roman"/>
        <family val="1"/>
      </rPr>
      <t>Основное мероприятие  2.3.1.</t>
    </r>
    <r>
      <rPr>
        <sz val="14"/>
        <color indexed="8"/>
        <rFont val="Times New Roman"/>
        <family val="1"/>
      </rPr>
      <t>Создание новых мест в образовательных организациях различных типов для реализации дополнительных общеразвивающих программ всех направленностей.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</si>
</sst>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&quot;р.&quot;"/>
    <numFmt numFmtId="198" formatCode="0.0000"/>
    <numFmt numFmtId="199" formatCode="0.00000"/>
    <numFmt numFmtId="200" formatCode="0.000"/>
    <numFmt numFmtId="201" formatCode="0.0"/>
    <numFmt numFmtId="20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center" vertical="top" wrapText="1"/>
    </xf>
    <xf numFmtId="3" fontId="46" fillId="33" borderId="11" xfId="0" applyNumberFormat="1" applyFont="1" applyFill="1" applyBorder="1" applyAlignment="1">
      <alignment horizontal="center" vertical="top" wrapText="1"/>
    </xf>
    <xf numFmtId="4" fontId="47" fillId="33" borderId="10" xfId="0" applyNumberFormat="1" applyFont="1" applyFill="1" applyBorder="1" applyAlignment="1">
      <alignment horizontal="right" vertical="top" wrapText="1"/>
    </xf>
    <xf numFmtId="4" fontId="48" fillId="33" borderId="10" xfId="0" applyNumberFormat="1" applyFont="1" applyFill="1" applyBorder="1" applyAlignment="1">
      <alignment horizontal="right" vertical="top" wrapText="1"/>
    </xf>
    <xf numFmtId="4" fontId="46" fillId="33" borderId="10" xfId="0" applyNumberFormat="1" applyFont="1" applyFill="1" applyBorder="1" applyAlignment="1">
      <alignment horizontal="right" vertical="top" wrapText="1"/>
    </xf>
    <xf numFmtId="4" fontId="46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4" fontId="49" fillId="33" borderId="10" xfId="0" applyNumberFormat="1" applyFont="1" applyFill="1" applyBorder="1" applyAlignment="1">
      <alignment horizontal="right" vertical="top" wrapText="1"/>
    </xf>
    <xf numFmtId="4" fontId="49" fillId="33" borderId="10" xfId="0" applyNumberFormat="1" applyFont="1" applyFill="1" applyBorder="1" applyAlignment="1">
      <alignment vertical="top" wrapText="1"/>
    </xf>
    <xf numFmtId="4" fontId="4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4" fontId="49" fillId="33" borderId="12" xfId="0" applyNumberFormat="1" applyFont="1" applyFill="1" applyBorder="1" applyAlignment="1">
      <alignment vertical="top"/>
    </xf>
    <xf numFmtId="0" fontId="49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4" fontId="49" fillId="33" borderId="0" xfId="0" applyNumberFormat="1" applyFont="1" applyFill="1" applyBorder="1" applyAlignment="1">
      <alignment horizontal="center" wrapText="1"/>
    </xf>
    <xf numFmtId="4" fontId="49" fillId="33" borderId="0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1" xfId="0" applyFont="1" applyFill="1" applyBorder="1" applyAlignment="1">
      <alignment horizontal="center" vertical="top" wrapText="1"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50" fillId="33" borderId="10" xfId="0" applyNumberFormat="1" applyFont="1" applyFill="1" applyBorder="1" applyAlignment="1">
      <alignment horizontal="right" vertical="top" wrapText="1"/>
    </xf>
    <xf numFmtId="4" fontId="50" fillId="33" borderId="10" xfId="0" applyNumberFormat="1" applyFont="1" applyFill="1" applyBorder="1" applyAlignment="1">
      <alignment vertical="top" wrapText="1"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4" fontId="49" fillId="33" borderId="0" xfId="0" applyNumberFormat="1" applyFont="1" applyFill="1" applyBorder="1" applyAlignment="1">
      <alignment wrapText="1"/>
    </xf>
    <xf numFmtId="43" fontId="0" fillId="33" borderId="0" xfId="0" applyNumberFormat="1" applyFill="1" applyBorder="1" applyAlignment="1">
      <alignment/>
    </xf>
    <xf numFmtId="4" fontId="49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" fontId="46" fillId="33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16" fontId="49" fillId="0" borderId="13" xfId="0" applyNumberFormat="1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6" fillId="33" borderId="14" xfId="0" applyFont="1" applyFill="1" applyBorder="1" applyAlignment="1">
      <alignment vertical="top" wrapText="1"/>
    </xf>
    <xf numFmtId="16" fontId="49" fillId="33" borderId="13" xfId="0" applyNumberFormat="1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16" fontId="49" fillId="33" borderId="11" xfId="0" applyNumberFormat="1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6" fontId="49" fillId="33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16" fontId="49" fillId="33" borderId="14" xfId="0" applyNumberFormat="1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4" fontId="49" fillId="33" borderId="0" xfId="0" applyNumberFormat="1" applyFont="1" applyFill="1" applyBorder="1" applyAlignment="1">
      <alignment horizontal="right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7"/>
  <sheetViews>
    <sheetView tabSelected="1" view="pageBreakPreview" zoomScale="50" zoomScaleNormal="70" zoomScaleSheetLayoutView="50" zoomScalePageLayoutView="48" workbookViewId="0" topLeftCell="A106">
      <selection activeCell="N109" sqref="N109"/>
    </sheetView>
  </sheetViews>
  <sheetFormatPr defaultColWidth="9.140625" defaultRowHeight="15" outlineLevelRow="2" outlineLevelCol="1"/>
  <cols>
    <col min="1" max="1" width="54.140625" style="31" customWidth="1"/>
    <col min="2" max="2" width="25.8515625" style="31" customWidth="1"/>
    <col min="3" max="3" width="43.421875" style="31" customWidth="1"/>
    <col min="4" max="4" width="22.140625" style="13" customWidth="1" outlineLevel="1"/>
    <col min="5" max="5" width="19.28125" style="13" customWidth="1" outlineLevel="1" collapsed="1"/>
    <col min="6" max="6" width="19.7109375" style="13" customWidth="1" outlineLevel="1" collapsed="1"/>
    <col min="7" max="7" width="21.7109375" style="13" customWidth="1" outlineLevel="1"/>
    <col min="8" max="8" width="21.7109375" style="13" customWidth="1"/>
    <col min="9" max="9" width="19.57421875" style="13" customWidth="1"/>
    <col min="10" max="12" width="21.7109375" style="13" customWidth="1"/>
    <col min="13" max="13" width="29.7109375" style="1" customWidth="1"/>
    <col min="14" max="33" width="9.140625" style="1" customWidth="1"/>
    <col min="34" max="16384" width="9.140625" style="22" customWidth="1"/>
  </cols>
  <sheetData>
    <row r="1" spans="1:11" s="1" customFormat="1" ht="89.25" customHeight="1">
      <c r="A1" s="17"/>
      <c r="B1" s="18"/>
      <c r="C1" s="18"/>
      <c r="D1" s="18"/>
      <c r="E1" s="19"/>
      <c r="G1" s="41"/>
      <c r="H1" s="93" t="s">
        <v>79</v>
      </c>
      <c r="I1" s="93"/>
      <c r="J1" s="93"/>
      <c r="K1" s="93"/>
    </row>
    <row r="2" spans="1:12" s="1" customFormat="1" ht="27.75" customHeight="1">
      <c r="A2" s="17"/>
      <c r="B2" s="18"/>
      <c r="C2" s="18"/>
      <c r="D2" s="2"/>
      <c r="K2" s="20" t="s">
        <v>80</v>
      </c>
      <c r="L2" s="20"/>
    </row>
    <row r="3" spans="1:11" s="1" customFormat="1" ht="18.75" customHeight="1">
      <c r="A3" s="94" t="s">
        <v>21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1" customFormat="1" ht="18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s="1" customFormat="1" ht="18.75" customHeight="1">
      <c r="A5" s="95"/>
      <c r="B5" s="95"/>
      <c r="C5" s="95"/>
      <c r="D5" s="94"/>
      <c r="E5" s="94"/>
      <c r="F5" s="94"/>
      <c r="G5" s="94"/>
      <c r="H5" s="94"/>
      <c r="I5" s="94"/>
      <c r="J5" s="94"/>
      <c r="K5" s="94"/>
    </row>
    <row r="6" spans="1:33" s="21" customFormat="1" ht="36" customHeight="1">
      <c r="A6" s="57" t="s">
        <v>0</v>
      </c>
      <c r="B6" s="57" t="s">
        <v>1</v>
      </c>
      <c r="C6" s="57" t="s">
        <v>2</v>
      </c>
      <c r="D6" s="54" t="s">
        <v>12</v>
      </c>
      <c r="E6" s="54"/>
      <c r="F6" s="54"/>
      <c r="G6" s="54"/>
      <c r="H6" s="54"/>
      <c r="I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12" ht="22.5" customHeight="1">
      <c r="A7" s="57"/>
      <c r="B7" s="57"/>
      <c r="C7" s="57"/>
      <c r="D7" s="3">
        <v>2015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>
        <v>2022</v>
      </c>
      <c r="L7" s="3">
        <v>2023</v>
      </c>
    </row>
    <row r="8" spans="1:12" ht="18.75">
      <c r="A8" s="23">
        <v>1</v>
      </c>
      <c r="B8" s="23">
        <v>2</v>
      </c>
      <c r="C8" s="23">
        <v>3</v>
      </c>
      <c r="D8" s="4">
        <v>4</v>
      </c>
      <c r="E8" s="4">
        <v>5</v>
      </c>
      <c r="F8" s="4">
        <v>5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3" ht="41.25" customHeight="1">
      <c r="A9" s="83" t="s">
        <v>3</v>
      </c>
      <c r="B9" s="83" t="s">
        <v>4</v>
      </c>
      <c r="C9" s="34" t="s">
        <v>5</v>
      </c>
      <c r="D9" s="5">
        <f aca="true" t="shared" si="0" ref="D9:L9">D12+D92+D114+D126</f>
        <v>283465632.41999996</v>
      </c>
      <c r="E9" s="5">
        <f t="shared" si="0"/>
        <v>277818881.99</v>
      </c>
      <c r="F9" s="5">
        <f t="shared" si="0"/>
        <v>282409006.61</v>
      </c>
      <c r="G9" s="5">
        <f t="shared" si="0"/>
        <v>335608001.42999995</v>
      </c>
      <c r="H9" s="5">
        <f t="shared" si="0"/>
        <v>350222103.77000004</v>
      </c>
      <c r="I9" s="5">
        <f t="shared" si="0"/>
        <v>382028051.4499999</v>
      </c>
      <c r="J9" s="5">
        <f t="shared" si="0"/>
        <v>347903679.8</v>
      </c>
      <c r="K9" s="5">
        <f t="shared" si="0"/>
        <v>336372519.68</v>
      </c>
      <c r="L9" s="5">
        <f t="shared" si="0"/>
        <v>333229863.05</v>
      </c>
      <c r="M9" s="42"/>
    </row>
    <row r="10" spans="1:12" ht="78.75" customHeight="1">
      <c r="A10" s="83"/>
      <c r="B10" s="83"/>
      <c r="C10" s="38" t="s">
        <v>36</v>
      </c>
      <c r="D10" s="5">
        <f aca="true" t="shared" si="1" ref="D10:I10">D13</f>
        <v>680253.33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>J13</f>
        <v>0</v>
      </c>
      <c r="K10" s="5">
        <f>K13</f>
        <v>0</v>
      </c>
      <c r="L10" s="5">
        <f>L13</f>
        <v>0</v>
      </c>
    </row>
    <row r="11" spans="1:12" ht="41.25" customHeight="1">
      <c r="A11" s="83"/>
      <c r="B11" s="83"/>
      <c r="C11" s="34" t="s">
        <v>6</v>
      </c>
      <c r="D11" s="5">
        <f aca="true" t="shared" si="2" ref="D11:L11">D14+D93+D115+D127</f>
        <v>282785379.09</v>
      </c>
      <c r="E11" s="5">
        <f t="shared" si="2"/>
        <v>277818881.99</v>
      </c>
      <c r="F11" s="5">
        <f t="shared" si="2"/>
        <v>282409006.61</v>
      </c>
      <c r="G11" s="5">
        <f t="shared" si="2"/>
        <v>335608001.42999995</v>
      </c>
      <c r="H11" s="5">
        <f t="shared" si="2"/>
        <v>350222103.77000004</v>
      </c>
      <c r="I11" s="5">
        <f t="shared" si="2"/>
        <v>382028051.4499999</v>
      </c>
      <c r="J11" s="5">
        <f t="shared" si="2"/>
        <v>347903679.8</v>
      </c>
      <c r="K11" s="5">
        <f t="shared" si="2"/>
        <v>336372519.68</v>
      </c>
      <c r="L11" s="5">
        <f t="shared" si="2"/>
        <v>333229863.05</v>
      </c>
    </row>
    <row r="12" spans="1:33" s="25" customFormat="1" ht="41.25" customHeight="1">
      <c r="A12" s="79" t="s">
        <v>7</v>
      </c>
      <c r="B12" s="79" t="s">
        <v>13</v>
      </c>
      <c r="C12" s="36" t="s">
        <v>5</v>
      </c>
      <c r="D12" s="6">
        <f>D15+D45+D80+D88</f>
        <v>253558014.23999998</v>
      </c>
      <c r="E12" s="6">
        <f aca="true" t="shared" si="3" ref="E12:L12">E15+E45+E80+E88</f>
        <v>246920769.75</v>
      </c>
      <c r="F12" s="6">
        <f t="shared" si="3"/>
        <v>251967797.84</v>
      </c>
      <c r="G12" s="6">
        <f t="shared" si="3"/>
        <v>300648962.26</v>
      </c>
      <c r="H12" s="6">
        <f t="shared" si="3"/>
        <v>313193203.12</v>
      </c>
      <c r="I12" s="6">
        <f t="shared" si="3"/>
        <v>338534602.4</v>
      </c>
      <c r="J12" s="6">
        <f t="shared" si="3"/>
        <v>304643752.8</v>
      </c>
      <c r="K12" s="6">
        <f t="shared" si="3"/>
        <v>300573133.42</v>
      </c>
      <c r="L12" s="6">
        <f t="shared" si="3"/>
        <v>298030476.79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25" customFormat="1" ht="79.5" customHeight="1">
      <c r="A13" s="79"/>
      <c r="B13" s="79"/>
      <c r="C13" s="38" t="s">
        <v>36</v>
      </c>
      <c r="D13" s="6">
        <f aca="true" t="shared" si="4" ref="D13:I13">D46</f>
        <v>680253.33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  <c r="J13" s="6">
        <f>J46</f>
        <v>0</v>
      </c>
      <c r="K13" s="6">
        <f>K46</f>
        <v>0</v>
      </c>
      <c r="L13" s="6">
        <f>L46</f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25" customFormat="1" ht="41.25" customHeight="1">
      <c r="A14" s="79"/>
      <c r="B14" s="79"/>
      <c r="C14" s="36" t="s">
        <v>6</v>
      </c>
      <c r="D14" s="6">
        <f>D16+D47+D81+D89</f>
        <v>252877760.91</v>
      </c>
      <c r="E14" s="6">
        <f aca="true" t="shared" si="5" ref="E14:L14">E16+E47+E81+E89</f>
        <v>246920769.75</v>
      </c>
      <c r="F14" s="6">
        <f t="shared" si="5"/>
        <v>251967797.84</v>
      </c>
      <c r="G14" s="6">
        <f t="shared" si="5"/>
        <v>300648962.26</v>
      </c>
      <c r="H14" s="6">
        <f t="shared" si="5"/>
        <v>313193203.12</v>
      </c>
      <c r="I14" s="6">
        <f t="shared" si="5"/>
        <v>338534602.4</v>
      </c>
      <c r="J14" s="6">
        <f t="shared" si="5"/>
        <v>304643752.8</v>
      </c>
      <c r="K14" s="6">
        <f t="shared" si="5"/>
        <v>300573133.42</v>
      </c>
      <c r="L14" s="6">
        <f t="shared" si="5"/>
        <v>298030476.79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12" ht="41.25" customHeight="1">
      <c r="A15" s="82" t="s">
        <v>14</v>
      </c>
      <c r="B15" s="57"/>
      <c r="C15" s="37" t="s">
        <v>5</v>
      </c>
      <c r="D15" s="5">
        <f aca="true" t="shared" si="6" ref="D15:L15">D16</f>
        <v>226533727.82</v>
      </c>
      <c r="E15" s="5">
        <f t="shared" si="6"/>
        <v>223603580.65</v>
      </c>
      <c r="F15" s="5">
        <f t="shared" si="6"/>
        <v>219585236.61</v>
      </c>
      <c r="G15" s="5">
        <f t="shared" si="6"/>
        <v>274281005.97999996</v>
      </c>
      <c r="H15" s="5">
        <f t="shared" si="6"/>
        <v>283993536.64</v>
      </c>
      <c r="I15" s="5">
        <f t="shared" si="6"/>
        <v>299798256.76</v>
      </c>
      <c r="J15" s="5">
        <f t="shared" si="6"/>
        <v>290755295.01</v>
      </c>
      <c r="K15" s="5">
        <f t="shared" si="6"/>
        <v>288312238.86</v>
      </c>
      <c r="L15" s="5">
        <f t="shared" si="6"/>
        <v>285643420.62</v>
      </c>
    </row>
    <row r="16" spans="1:12" ht="41.25" customHeight="1">
      <c r="A16" s="62"/>
      <c r="B16" s="57"/>
      <c r="C16" s="37" t="s">
        <v>6</v>
      </c>
      <c r="D16" s="5">
        <f aca="true" t="shared" si="7" ref="D16:K16">D40+D28+D18+D42+D44</f>
        <v>226533727.82</v>
      </c>
      <c r="E16" s="5">
        <f t="shared" si="7"/>
        <v>223603580.65</v>
      </c>
      <c r="F16" s="5">
        <f t="shared" si="7"/>
        <v>219585236.61</v>
      </c>
      <c r="G16" s="5">
        <f t="shared" si="7"/>
        <v>274281005.97999996</v>
      </c>
      <c r="H16" s="5">
        <f t="shared" si="7"/>
        <v>283993536.64</v>
      </c>
      <c r="I16" s="5">
        <f t="shared" si="7"/>
        <v>299798256.76</v>
      </c>
      <c r="J16" s="5">
        <f t="shared" si="7"/>
        <v>290755295.01</v>
      </c>
      <c r="K16" s="5">
        <f t="shared" si="7"/>
        <v>288312238.86</v>
      </c>
      <c r="L16" s="5">
        <f>L40+L28+L18+L42+L44</f>
        <v>285643420.62</v>
      </c>
    </row>
    <row r="17" spans="1:12" ht="30.75" customHeight="1">
      <c r="A17" s="60" t="s">
        <v>54</v>
      </c>
      <c r="B17" s="57"/>
      <c r="C17" s="37" t="s">
        <v>5</v>
      </c>
      <c r="D17" s="7">
        <f aca="true" t="shared" si="8" ref="D17:L19">D18</f>
        <v>9232000</v>
      </c>
      <c r="E17" s="7">
        <f t="shared" si="8"/>
        <v>8930655</v>
      </c>
      <c r="F17" s="7">
        <f t="shared" si="8"/>
        <v>9795537</v>
      </c>
      <c r="G17" s="7">
        <f t="shared" si="8"/>
        <v>49986453.21</v>
      </c>
      <c r="H17" s="7">
        <f>H18</f>
        <v>51151467.05</v>
      </c>
      <c r="I17" s="7">
        <f t="shared" si="8"/>
        <v>54539481.36</v>
      </c>
      <c r="J17" s="7">
        <f>J18</f>
        <v>52776190</v>
      </c>
      <c r="K17" s="7">
        <f t="shared" si="8"/>
        <v>52113500</v>
      </c>
      <c r="L17" s="7">
        <f t="shared" si="8"/>
        <v>51913500</v>
      </c>
    </row>
    <row r="18" spans="1:12" ht="30.75" customHeight="1">
      <c r="A18" s="62"/>
      <c r="B18" s="57"/>
      <c r="C18" s="37" t="s">
        <v>6</v>
      </c>
      <c r="D18" s="7">
        <f>D20+D22+D25+D24</f>
        <v>9232000</v>
      </c>
      <c r="E18" s="7">
        <f aca="true" t="shared" si="9" ref="E18:K18">E20+E22+E25+E24</f>
        <v>8930655</v>
      </c>
      <c r="F18" s="7">
        <f t="shared" si="9"/>
        <v>9795537</v>
      </c>
      <c r="G18" s="7">
        <f t="shared" si="9"/>
        <v>49986453.21</v>
      </c>
      <c r="H18" s="7">
        <f t="shared" si="9"/>
        <v>51151467.05</v>
      </c>
      <c r="I18" s="7">
        <f t="shared" si="9"/>
        <v>54539481.36</v>
      </c>
      <c r="J18" s="7">
        <f t="shared" si="9"/>
        <v>52776190</v>
      </c>
      <c r="K18" s="7">
        <f t="shared" si="9"/>
        <v>52113500</v>
      </c>
      <c r="L18" s="7">
        <f>L20+L22+L25+L24</f>
        <v>51913500</v>
      </c>
    </row>
    <row r="19" spans="1:12" ht="46.5" customHeight="1" outlineLevel="1">
      <c r="A19" s="60" t="s">
        <v>25</v>
      </c>
      <c r="B19" s="57"/>
      <c r="C19" s="37" t="s">
        <v>5</v>
      </c>
      <c r="D19" s="7">
        <f t="shared" si="8"/>
        <v>9232000</v>
      </c>
      <c r="E19" s="7">
        <f t="shared" si="8"/>
        <v>8930655</v>
      </c>
      <c r="F19" s="7">
        <f t="shared" si="8"/>
        <v>9795537</v>
      </c>
      <c r="G19" s="7">
        <f t="shared" si="8"/>
        <v>9613253.21</v>
      </c>
      <c r="H19" s="7">
        <f t="shared" si="8"/>
        <v>9275987.16</v>
      </c>
      <c r="I19" s="7">
        <f t="shared" si="8"/>
        <v>6395041.22</v>
      </c>
      <c r="J19" s="7">
        <f t="shared" si="8"/>
        <v>4162690</v>
      </c>
      <c r="K19" s="7">
        <f t="shared" si="8"/>
        <v>3500000</v>
      </c>
      <c r="L19" s="7">
        <f t="shared" si="8"/>
        <v>3300000</v>
      </c>
    </row>
    <row r="20" spans="1:12" ht="46.5" customHeight="1" outlineLevel="1">
      <c r="A20" s="62"/>
      <c r="B20" s="57"/>
      <c r="C20" s="37" t="s">
        <v>6</v>
      </c>
      <c r="D20" s="7">
        <v>9232000</v>
      </c>
      <c r="E20" s="7">
        <v>8930655</v>
      </c>
      <c r="F20" s="7">
        <f>8507173+591364+697000</f>
        <v>9795537</v>
      </c>
      <c r="G20" s="7">
        <f>7683000+220252-718700+21935+704867.21+7460+301000+7439+1486000-100000</f>
        <v>9613253.21</v>
      </c>
      <c r="H20" s="14">
        <f>7131565+666191-3463900-1751568.84+79100+602000+2272600+2090000+1650000</f>
        <v>9275987.16</v>
      </c>
      <c r="I20" s="14">
        <f>3962522+23000-231124+2643673.52-3030.3</f>
        <v>6395041.22</v>
      </c>
      <c r="J20" s="14">
        <v>4162690</v>
      </c>
      <c r="K20" s="14">
        <v>3500000</v>
      </c>
      <c r="L20" s="14">
        <v>3300000</v>
      </c>
    </row>
    <row r="21" spans="1:12" ht="46.5" customHeight="1" outlineLevel="1">
      <c r="A21" s="60" t="s">
        <v>26</v>
      </c>
      <c r="B21" s="57"/>
      <c r="C21" s="37" t="s">
        <v>5</v>
      </c>
      <c r="D21" s="7">
        <f aca="true" t="shared" si="10" ref="D21:L23">D22</f>
        <v>0</v>
      </c>
      <c r="E21" s="7">
        <f t="shared" si="10"/>
        <v>0</v>
      </c>
      <c r="F21" s="7">
        <f t="shared" si="10"/>
        <v>0</v>
      </c>
      <c r="G21" s="7">
        <f t="shared" si="10"/>
        <v>40373200</v>
      </c>
      <c r="H21" s="7">
        <f t="shared" si="10"/>
        <v>36425071.56</v>
      </c>
      <c r="I21" s="7">
        <f t="shared" si="10"/>
        <v>41633900</v>
      </c>
      <c r="J21" s="7">
        <f t="shared" si="10"/>
        <v>41613500</v>
      </c>
      <c r="K21" s="7">
        <f t="shared" si="10"/>
        <v>41613500</v>
      </c>
      <c r="L21" s="7">
        <f t="shared" si="10"/>
        <v>41613500</v>
      </c>
    </row>
    <row r="22" spans="1:12" ht="46.5" customHeight="1" outlineLevel="1">
      <c r="A22" s="61"/>
      <c r="B22" s="57"/>
      <c r="C22" s="37" t="s">
        <v>6</v>
      </c>
      <c r="D22" s="7">
        <v>0</v>
      </c>
      <c r="E22" s="7">
        <v>0</v>
      </c>
      <c r="F22" s="7">
        <v>0</v>
      </c>
      <c r="G22" s="7">
        <f>26807000+8480000+2186200+4670000-1770000</f>
        <v>40373200</v>
      </c>
      <c r="H22" s="15">
        <f>37600570-1175498.44</f>
        <v>36425071.56</v>
      </c>
      <c r="I22" s="15">
        <f>41643700-1235300+1225500</f>
        <v>41633900</v>
      </c>
      <c r="J22" s="15">
        <v>41613500</v>
      </c>
      <c r="K22" s="14">
        <v>41613500</v>
      </c>
      <c r="L22" s="14">
        <v>41613500</v>
      </c>
    </row>
    <row r="23" spans="1:12" ht="46.5" customHeight="1" outlineLevel="1">
      <c r="A23" s="60" t="s">
        <v>49</v>
      </c>
      <c r="B23" s="50"/>
      <c r="C23" s="49" t="s">
        <v>5</v>
      </c>
      <c r="D23" s="7">
        <f t="shared" si="10"/>
        <v>0</v>
      </c>
      <c r="E23" s="7">
        <f t="shared" si="10"/>
        <v>0</v>
      </c>
      <c r="F23" s="7">
        <f t="shared" si="10"/>
        <v>0</v>
      </c>
      <c r="G23" s="7">
        <f t="shared" si="10"/>
        <v>0</v>
      </c>
      <c r="H23" s="7">
        <f t="shared" si="10"/>
        <v>0</v>
      </c>
      <c r="I23" s="7">
        <f t="shared" si="10"/>
        <v>303030.3</v>
      </c>
      <c r="J23" s="7">
        <f t="shared" si="10"/>
        <v>0</v>
      </c>
      <c r="K23" s="7">
        <f t="shared" si="10"/>
        <v>0</v>
      </c>
      <c r="L23" s="7">
        <f t="shared" si="10"/>
        <v>0</v>
      </c>
    </row>
    <row r="24" spans="1:12" ht="46.5" customHeight="1" outlineLevel="1">
      <c r="A24" s="61"/>
      <c r="B24" s="50"/>
      <c r="C24" s="49" t="s">
        <v>6</v>
      </c>
      <c r="D24" s="7"/>
      <c r="E24" s="7"/>
      <c r="F24" s="7"/>
      <c r="G24" s="7"/>
      <c r="H24" s="15">
        <v>0</v>
      </c>
      <c r="I24" s="15">
        <f>300000+3030.3</f>
        <v>303030.3</v>
      </c>
      <c r="J24" s="15">
        <v>0</v>
      </c>
      <c r="K24" s="14">
        <v>0</v>
      </c>
      <c r="L24" s="14">
        <v>0</v>
      </c>
    </row>
    <row r="25" spans="1:12" ht="46.5" customHeight="1" outlineLevel="1">
      <c r="A25" s="60" t="s">
        <v>50</v>
      </c>
      <c r="B25" s="57"/>
      <c r="C25" s="37" t="s">
        <v>5</v>
      </c>
      <c r="D25" s="7">
        <f>D26</f>
        <v>0</v>
      </c>
      <c r="E25" s="7">
        <f>E26</f>
        <v>0</v>
      </c>
      <c r="F25" s="7">
        <f>F26</f>
        <v>0</v>
      </c>
      <c r="G25" s="7">
        <v>0</v>
      </c>
      <c r="H25" s="7">
        <f>H26</f>
        <v>5450408.33</v>
      </c>
      <c r="I25" s="7">
        <f>I26</f>
        <v>6207509.840000001</v>
      </c>
      <c r="J25" s="7">
        <f>J26</f>
        <v>7000000</v>
      </c>
      <c r="K25" s="7">
        <f>K26</f>
        <v>7000000</v>
      </c>
      <c r="L25" s="7">
        <f>L26</f>
        <v>7000000</v>
      </c>
    </row>
    <row r="26" spans="1:12" ht="46.5" customHeight="1" outlineLevel="1">
      <c r="A26" s="62"/>
      <c r="B26" s="57"/>
      <c r="C26" s="37" t="s">
        <v>6</v>
      </c>
      <c r="D26" s="7">
        <v>0</v>
      </c>
      <c r="E26" s="7">
        <v>0</v>
      </c>
      <c r="F26" s="7">
        <v>0</v>
      </c>
      <c r="G26" s="7">
        <v>0</v>
      </c>
      <c r="H26" s="15">
        <v>5450408.33</v>
      </c>
      <c r="I26" s="15">
        <f>7021200-259783.52-553906.64</f>
        <v>6207509.840000001</v>
      </c>
      <c r="J26" s="15">
        <v>7000000</v>
      </c>
      <c r="K26" s="14">
        <v>7000000</v>
      </c>
      <c r="L26" s="14">
        <v>7000000</v>
      </c>
    </row>
    <row r="27" spans="1:12" ht="38.25" customHeight="1">
      <c r="A27" s="60" t="s">
        <v>55</v>
      </c>
      <c r="B27" s="32"/>
      <c r="C27" s="37" t="s">
        <v>5</v>
      </c>
      <c r="D27" s="7">
        <f aca="true" t="shared" si="11" ref="D27:L29">D28</f>
        <v>53198821</v>
      </c>
      <c r="E27" s="7">
        <f t="shared" si="11"/>
        <v>56307637</v>
      </c>
      <c r="F27" s="7">
        <f t="shared" si="11"/>
        <v>60850164.050000004</v>
      </c>
      <c r="G27" s="7">
        <f t="shared" si="11"/>
        <v>223590893.82999998</v>
      </c>
      <c r="H27" s="7">
        <f t="shared" si="11"/>
        <v>232330839.96</v>
      </c>
      <c r="I27" s="7">
        <f t="shared" si="11"/>
        <v>244737765.4</v>
      </c>
      <c r="J27" s="7">
        <f t="shared" si="11"/>
        <v>237379105.01</v>
      </c>
      <c r="K27" s="7">
        <f t="shared" si="11"/>
        <v>236198738.86</v>
      </c>
      <c r="L27" s="7">
        <f t="shared" si="11"/>
        <v>233729920.62</v>
      </c>
    </row>
    <row r="28" spans="1:12" ht="38.25" customHeight="1">
      <c r="A28" s="62"/>
      <c r="B28" s="32"/>
      <c r="C28" s="37" t="s">
        <v>6</v>
      </c>
      <c r="D28" s="7">
        <f>D30+D32+D36+D38+D34</f>
        <v>53198821</v>
      </c>
      <c r="E28" s="7">
        <f aca="true" t="shared" si="12" ref="E28:K28">E30+E32+E36+E38+E34</f>
        <v>56307637</v>
      </c>
      <c r="F28" s="7">
        <f t="shared" si="12"/>
        <v>60850164.050000004</v>
      </c>
      <c r="G28" s="7">
        <f t="shared" si="12"/>
        <v>223590893.82999998</v>
      </c>
      <c r="H28" s="7">
        <f t="shared" si="12"/>
        <v>232330839.96</v>
      </c>
      <c r="I28" s="7">
        <f t="shared" si="12"/>
        <v>244737765.4</v>
      </c>
      <c r="J28" s="7">
        <f t="shared" si="12"/>
        <v>237379105.01</v>
      </c>
      <c r="K28" s="7">
        <f t="shared" si="12"/>
        <v>236198738.86</v>
      </c>
      <c r="L28" s="7">
        <f>L30+L32+L36+L38+L34</f>
        <v>233729920.62</v>
      </c>
    </row>
    <row r="29" spans="1:12" ht="41.25" customHeight="1" outlineLevel="1">
      <c r="A29" s="60" t="s">
        <v>27</v>
      </c>
      <c r="B29" s="32"/>
      <c r="C29" s="37" t="s">
        <v>5</v>
      </c>
      <c r="D29" s="7">
        <f t="shared" si="11"/>
        <v>53198821</v>
      </c>
      <c r="E29" s="7">
        <f t="shared" si="11"/>
        <v>56307637</v>
      </c>
      <c r="F29" s="7">
        <f t="shared" si="11"/>
        <v>60850164.050000004</v>
      </c>
      <c r="G29" s="7">
        <f t="shared" si="11"/>
        <v>72742693.83</v>
      </c>
      <c r="H29" s="7">
        <f t="shared" si="11"/>
        <v>39729683.86</v>
      </c>
      <c r="I29" s="7">
        <f t="shared" si="11"/>
        <v>38546495.25</v>
      </c>
      <c r="J29" s="7">
        <f t="shared" si="11"/>
        <v>35499924.01</v>
      </c>
      <c r="K29" s="7">
        <f t="shared" si="11"/>
        <v>31476319</v>
      </c>
      <c r="L29" s="7">
        <f t="shared" si="11"/>
        <v>29007500.76</v>
      </c>
    </row>
    <row r="30" spans="1:12" ht="38.25" customHeight="1" outlineLevel="1">
      <c r="A30" s="62"/>
      <c r="B30" s="32"/>
      <c r="C30" s="37" t="s">
        <v>6</v>
      </c>
      <c r="D30" s="7">
        <v>53198821</v>
      </c>
      <c r="E30" s="7">
        <v>56307637</v>
      </c>
      <c r="F30" s="7">
        <f>60662241.49-591364+779286.56</f>
        <v>60850164.050000004</v>
      </c>
      <c r="G30" s="7">
        <v>72742693.83</v>
      </c>
      <c r="H30" s="14">
        <f>56616756+1821348-23266790+250000-10099793.14-361600+180400+1306000+14785363+88000+410000+2320000-3970000-350000</f>
        <v>39729683.86</v>
      </c>
      <c r="I30" s="14">
        <f>32370719.26+174000+6004769.93-2993.94</f>
        <v>38546495.25</v>
      </c>
      <c r="J30" s="14">
        <v>35499924.01</v>
      </c>
      <c r="K30" s="14">
        <v>31476319</v>
      </c>
      <c r="L30" s="14">
        <v>29007500.76</v>
      </c>
    </row>
    <row r="31" spans="1:12" ht="45.75" customHeight="1" outlineLevel="1">
      <c r="A31" s="60" t="s">
        <v>28</v>
      </c>
      <c r="B31" s="57"/>
      <c r="C31" s="37" t="s">
        <v>5</v>
      </c>
      <c r="D31" s="7">
        <f aca="true" t="shared" si="13" ref="D31:L31">D32</f>
        <v>0</v>
      </c>
      <c r="E31" s="7">
        <f t="shared" si="13"/>
        <v>0</v>
      </c>
      <c r="F31" s="7">
        <f t="shared" si="13"/>
        <v>0</v>
      </c>
      <c r="G31" s="7">
        <f t="shared" si="13"/>
        <v>150848200</v>
      </c>
      <c r="H31" s="7">
        <f t="shared" si="13"/>
        <v>158517228.44</v>
      </c>
      <c r="I31" s="7">
        <f>I32</f>
        <v>166841900</v>
      </c>
      <c r="J31" s="7">
        <f t="shared" si="13"/>
        <v>166430300</v>
      </c>
      <c r="K31" s="7">
        <f t="shared" si="13"/>
        <v>166430300</v>
      </c>
      <c r="L31" s="7">
        <f t="shared" si="13"/>
        <v>166430300</v>
      </c>
    </row>
    <row r="32" spans="1:12" ht="64.5" customHeight="1" outlineLevel="1">
      <c r="A32" s="62"/>
      <c r="B32" s="57"/>
      <c r="C32" s="37" t="s">
        <v>6</v>
      </c>
      <c r="D32" s="7">
        <v>0</v>
      </c>
      <c r="E32" s="7">
        <v>0</v>
      </c>
      <c r="F32" s="7">
        <v>0</v>
      </c>
      <c r="G32" s="7">
        <f>121790900+19257400+3400000+4629900+1770000</f>
        <v>150848200</v>
      </c>
      <c r="H32" s="16">
        <f>165305830-6788601.56</f>
        <v>158517228.44</v>
      </c>
      <c r="I32" s="16">
        <f>170945000-6503100+2400000</f>
        <v>166841900</v>
      </c>
      <c r="J32" s="16">
        <v>166430300</v>
      </c>
      <c r="K32" s="43">
        <v>166430300</v>
      </c>
      <c r="L32" s="43">
        <v>166430300</v>
      </c>
    </row>
    <row r="33" spans="1:12" ht="46.5" customHeight="1" outlineLevel="1">
      <c r="A33" s="60" t="s">
        <v>51</v>
      </c>
      <c r="B33" s="50"/>
      <c r="C33" s="49" t="s">
        <v>5</v>
      </c>
      <c r="D33" s="7">
        <f aca="true" t="shared" si="14" ref="D33:L33">D34</f>
        <v>0</v>
      </c>
      <c r="E33" s="7">
        <f t="shared" si="14"/>
        <v>0</v>
      </c>
      <c r="F33" s="7">
        <f t="shared" si="14"/>
        <v>0</v>
      </c>
      <c r="G33" s="7">
        <f t="shared" si="14"/>
        <v>0</v>
      </c>
      <c r="H33" s="7">
        <f t="shared" si="14"/>
        <v>0</v>
      </c>
      <c r="I33" s="7">
        <f t="shared" si="14"/>
        <v>299393.94</v>
      </c>
      <c r="J33" s="7">
        <f t="shared" si="14"/>
        <v>0</v>
      </c>
      <c r="K33" s="7">
        <f t="shared" si="14"/>
        <v>0</v>
      </c>
      <c r="L33" s="7">
        <f t="shared" si="14"/>
        <v>0</v>
      </c>
    </row>
    <row r="34" spans="1:12" ht="46.5" customHeight="1" outlineLevel="1">
      <c r="A34" s="61"/>
      <c r="B34" s="50"/>
      <c r="C34" s="49" t="s">
        <v>6</v>
      </c>
      <c r="D34" s="7"/>
      <c r="E34" s="7"/>
      <c r="F34" s="7"/>
      <c r="G34" s="7"/>
      <c r="H34" s="15"/>
      <c r="I34" s="15">
        <f>296400+2993.94</f>
        <v>299393.94</v>
      </c>
      <c r="J34" s="15">
        <v>0</v>
      </c>
      <c r="K34" s="14">
        <v>0</v>
      </c>
      <c r="L34" s="14">
        <v>0</v>
      </c>
    </row>
    <row r="35" spans="1:12" ht="45.75" customHeight="1" outlineLevel="1">
      <c r="A35" s="60" t="s">
        <v>52</v>
      </c>
      <c r="B35" s="57"/>
      <c r="C35" s="37" t="s">
        <v>5</v>
      </c>
      <c r="D35" s="7">
        <f>D36</f>
        <v>0</v>
      </c>
      <c r="E35" s="7">
        <f>E36</f>
        <v>0</v>
      </c>
      <c r="F35" s="7">
        <f>F36</f>
        <v>0</v>
      </c>
      <c r="G35" s="7">
        <v>0</v>
      </c>
      <c r="H35" s="7">
        <f>H36</f>
        <v>34083927.66</v>
      </c>
      <c r="I35" s="7">
        <f>I36</f>
        <v>34652776.21</v>
      </c>
      <c r="J35" s="7">
        <f>J36</f>
        <v>35448881</v>
      </c>
      <c r="K35" s="7">
        <f>K36</f>
        <v>38292119.86</v>
      </c>
      <c r="L35" s="7">
        <f>L36</f>
        <v>38292119.86</v>
      </c>
    </row>
    <row r="36" spans="1:12" ht="68.25" customHeight="1" outlineLevel="1">
      <c r="A36" s="62"/>
      <c r="B36" s="57"/>
      <c r="C36" s="37" t="s">
        <v>6</v>
      </c>
      <c r="D36" s="7">
        <v>0</v>
      </c>
      <c r="E36" s="7">
        <v>0</v>
      </c>
      <c r="F36" s="7">
        <v>0</v>
      </c>
      <c r="G36" s="7">
        <v>0</v>
      </c>
      <c r="H36" s="15">
        <v>34083927.66</v>
      </c>
      <c r="I36" s="15">
        <f>41303303.14+75454-2103769.93-4622211</f>
        <v>34652776.21</v>
      </c>
      <c r="J36" s="15">
        <v>35448881</v>
      </c>
      <c r="K36" s="14">
        <v>38292119.86</v>
      </c>
      <c r="L36" s="14">
        <v>38292119.86</v>
      </c>
    </row>
    <row r="37" spans="1:12" ht="45.75" customHeight="1" outlineLevel="1">
      <c r="A37" s="60" t="s">
        <v>53</v>
      </c>
      <c r="B37" s="57"/>
      <c r="C37" s="48" t="s">
        <v>5</v>
      </c>
      <c r="D37" s="7">
        <f>D38</f>
        <v>0</v>
      </c>
      <c r="E37" s="7">
        <f>E38</f>
        <v>0</v>
      </c>
      <c r="F37" s="7">
        <f>F38</f>
        <v>0</v>
      </c>
      <c r="G37" s="7">
        <v>0</v>
      </c>
      <c r="H37" s="7">
        <f>H38</f>
        <v>0</v>
      </c>
      <c r="I37" s="7">
        <f>I38</f>
        <v>4397200</v>
      </c>
      <c r="J37" s="7">
        <f>J38</f>
        <v>0</v>
      </c>
      <c r="K37" s="7">
        <f>K38</f>
        <v>0</v>
      </c>
      <c r="L37" s="7">
        <f>L38</f>
        <v>0</v>
      </c>
    </row>
    <row r="38" spans="1:12" ht="136.5" customHeight="1" outlineLevel="1">
      <c r="A38" s="62"/>
      <c r="B38" s="57"/>
      <c r="C38" s="48" t="s">
        <v>6</v>
      </c>
      <c r="D38" s="7">
        <v>0</v>
      </c>
      <c r="E38" s="7">
        <v>0</v>
      </c>
      <c r="F38" s="7">
        <v>0</v>
      </c>
      <c r="G38" s="7">
        <v>0</v>
      </c>
      <c r="H38" s="15">
        <v>0</v>
      </c>
      <c r="I38" s="15">
        <f>3046700+1350500</f>
        <v>4397200</v>
      </c>
      <c r="J38" s="15">
        <v>0</v>
      </c>
      <c r="K38" s="14">
        <v>0</v>
      </c>
      <c r="L38" s="14">
        <v>0</v>
      </c>
    </row>
    <row r="39" spans="1:12" ht="45.75" customHeight="1">
      <c r="A39" s="60" t="s">
        <v>56</v>
      </c>
      <c r="B39" s="57"/>
      <c r="C39" s="37" t="s">
        <v>5</v>
      </c>
      <c r="D39" s="7">
        <f aca="true" t="shared" si="15" ref="D39:L39">D40</f>
        <v>163592000</v>
      </c>
      <c r="E39" s="7">
        <f t="shared" si="15"/>
        <v>157909000</v>
      </c>
      <c r="F39" s="7">
        <f t="shared" si="15"/>
        <v>148375500</v>
      </c>
      <c r="G39" s="7">
        <f t="shared" si="15"/>
        <v>0</v>
      </c>
      <c r="H39" s="7">
        <f>H40</f>
        <v>0</v>
      </c>
      <c r="I39" s="7">
        <f t="shared" si="15"/>
        <v>0</v>
      </c>
      <c r="J39" s="7">
        <f t="shared" si="15"/>
        <v>0</v>
      </c>
      <c r="K39" s="7">
        <f t="shared" si="15"/>
        <v>0</v>
      </c>
      <c r="L39" s="7">
        <f t="shared" si="15"/>
        <v>0</v>
      </c>
    </row>
    <row r="40" spans="1:12" ht="76.5" customHeight="1">
      <c r="A40" s="62"/>
      <c r="B40" s="57"/>
      <c r="C40" s="37" t="s">
        <v>6</v>
      </c>
      <c r="D40" s="7">
        <v>163592000</v>
      </c>
      <c r="E40" s="7">
        <f>29650300+129878500-1619800</f>
        <v>157909000</v>
      </c>
      <c r="F40" s="7">
        <f>24912467+124358133-895100</f>
        <v>148375500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 ht="39.75" customHeight="1">
      <c r="A41" s="60" t="s">
        <v>29</v>
      </c>
      <c r="B41" s="57"/>
      <c r="C41" s="37" t="s">
        <v>5</v>
      </c>
      <c r="D41" s="7">
        <f aca="true" t="shared" si="16" ref="D41:L41">D42</f>
        <v>410173</v>
      </c>
      <c r="E41" s="7">
        <f t="shared" si="16"/>
        <v>357000</v>
      </c>
      <c r="F41" s="7">
        <f t="shared" si="16"/>
        <v>426315.39999999997</v>
      </c>
      <c r="G41" s="7">
        <f t="shared" si="16"/>
        <v>553658.94</v>
      </c>
      <c r="H41" s="7">
        <f t="shared" si="16"/>
        <v>357376.63</v>
      </c>
      <c r="I41" s="7">
        <f t="shared" si="16"/>
        <v>427800</v>
      </c>
      <c r="J41" s="7">
        <f t="shared" si="16"/>
        <v>400000</v>
      </c>
      <c r="K41" s="7">
        <f t="shared" si="16"/>
        <v>0</v>
      </c>
      <c r="L41" s="7">
        <f t="shared" si="16"/>
        <v>0</v>
      </c>
    </row>
    <row r="42" spans="1:12" ht="95.25" customHeight="1">
      <c r="A42" s="62"/>
      <c r="B42" s="57"/>
      <c r="C42" s="37" t="s">
        <v>6</v>
      </c>
      <c r="D42" s="7">
        <v>410173</v>
      </c>
      <c r="E42" s="7">
        <f>300000-267811+267811+57000</f>
        <v>357000</v>
      </c>
      <c r="F42" s="7">
        <f>300000+100000+23900.3+2415.1</f>
        <v>426315.39999999997</v>
      </c>
      <c r="G42" s="7">
        <v>553658.94</v>
      </c>
      <c r="H42" s="14">
        <v>357376.63</v>
      </c>
      <c r="I42" s="14">
        <f>496000+100000-100000-68200</f>
        <v>427800</v>
      </c>
      <c r="J42" s="14">
        <v>400000</v>
      </c>
      <c r="K42" s="14">
        <v>0</v>
      </c>
      <c r="L42" s="14">
        <v>0</v>
      </c>
    </row>
    <row r="43" spans="1:12" ht="62.25" customHeight="1">
      <c r="A43" s="60" t="s">
        <v>34</v>
      </c>
      <c r="B43" s="57"/>
      <c r="C43" s="37" t="s">
        <v>5</v>
      </c>
      <c r="D43" s="7">
        <f aca="true" t="shared" si="17" ref="D43:L43">D44</f>
        <v>100733.82</v>
      </c>
      <c r="E43" s="7">
        <f t="shared" si="17"/>
        <v>99288.65</v>
      </c>
      <c r="F43" s="7">
        <f t="shared" si="17"/>
        <v>137720.16</v>
      </c>
      <c r="G43" s="7">
        <f t="shared" si="17"/>
        <v>150000</v>
      </c>
      <c r="H43" s="7">
        <f t="shared" si="17"/>
        <v>153853</v>
      </c>
      <c r="I43" s="7">
        <f t="shared" si="17"/>
        <v>93210</v>
      </c>
      <c r="J43" s="7">
        <f t="shared" si="17"/>
        <v>200000</v>
      </c>
      <c r="K43" s="7">
        <f t="shared" si="17"/>
        <v>0</v>
      </c>
      <c r="L43" s="7">
        <f t="shared" si="17"/>
        <v>0</v>
      </c>
    </row>
    <row r="44" spans="1:12" ht="108.75" customHeight="1">
      <c r="A44" s="62"/>
      <c r="B44" s="57"/>
      <c r="C44" s="37" t="s">
        <v>6</v>
      </c>
      <c r="D44" s="7">
        <v>100733.82</v>
      </c>
      <c r="E44" s="7">
        <v>99288.65</v>
      </c>
      <c r="F44" s="7">
        <f>150000-2454.32-9825.52</f>
        <v>137720.16</v>
      </c>
      <c r="G44" s="7">
        <v>150000</v>
      </c>
      <c r="H44" s="14">
        <f>152000+1853</f>
        <v>153853</v>
      </c>
      <c r="I44" s="14">
        <f>219400-126190</f>
        <v>93210</v>
      </c>
      <c r="J44" s="14">
        <v>200000</v>
      </c>
      <c r="K44" s="14">
        <v>0</v>
      </c>
      <c r="L44" s="14">
        <v>0</v>
      </c>
    </row>
    <row r="45" spans="1:12" ht="32.25" customHeight="1">
      <c r="A45" s="91" t="s">
        <v>15</v>
      </c>
      <c r="B45" s="69"/>
      <c r="C45" s="37" t="s">
        <v>8</v>
      </c>
      <c r="D45" s="7">
        <f aca="true" t="shared" si="18" ref="D45:I45">D46+D47</f>
        <v>27000286.419999998</v>
      </c>
      <c r="E45" s="7">
        <f t="shared" si="18"/>
        <v>23291589.1</v>
      </c>
      <c r="F45" s="7">
        <f t="shared" si="18"/>
        <v>32364661.229999997</v>
      </c>
      <c r="G45" s="7">
        <f t="shared" si="18"/>
        <v>26343956.28</v>
      </c>
      <c r="H45" s="5">
        <f t="shared" si="18"/>
        <v>29145666.48</v>
      </c>
      <c r="I45" s="5">
        <f t="shared" si="18"/>
        <v>34140697.68</v>
      </c>
      <c r="J45" s="5">
        <f>J46+J47</f>
        <v>13146457.790000001</v>
      </c>
      <c r="K45" s="5">
        <f>K46+K47</f>
        <v>12260894.56</v>
      </c>
      <c r="L45" s="5">
        <f>L46+L47</f>
        <v>12387056.170000002</v>
      </c>
    </row>
    <row r="46" spans="1:12" ht="77.25" customHeight="1">
      <c r="A46" s="92"/>
      <c r="B46" s="70"/>
      <c r="C46" s="38" t="s">
        <v>36</v>
      </c>
      <c r="D46" s="7">
        <f aca="true" t="shared" si="19" ref="D46:I46">D67</f>
        <v>680253.33</v>
      </c>
      <c r="E46" s="7">
        <f t="shared" si="19"/>
        <v>0</v>
      </c>
      <c r="F46" s="7">
        <f t="shared" si="19"/>
        <v>0</v>
      </c>
      <c r="G46" s="7">
        <f t="shared" si="19"/>
        <v>0</v>
      </c>
      <c r="H46" s="7">
        <f t="shared" si="19"/>
        <v>0</v>
      </c>
      <c r="I46" s="7">
        <f t="shared" si="19"/>
        <v>0</v>
      </c>
      <c r="J46" s="7">
        <f>J67</f>
        <v>0</v>
      </c>
      <c r="K46" s="7">
        <f>K67</f>
        <v>0</v>
      </c>
      <c r="L46" s="7">
        <f>L67</f>
        <v>0</v>
      </c>
    </row>
    <row r="47" spans="1:12" ht="29.25" customHeight="1">
      <c r="A47" s="62"/>
      <c r="B47" s="70"/>
      <c r="C47" s="37" t="s">
        <v>6</v>
      </c>
      <c r="D47" s="7">
        <f aca="true" t="shared" si="20" ref="D47:L47">D49+D51+D57+D59+D69+D71+D73</f>
        <v>26320033.09</v>
      </c>
      <c r="E47" s="7">
        <f t="shared" si="20"/>
        <v>23291589.1</v>
      </c>
      <c r="F47" s="7">
        <f t="shared" si="20"/>
        <v>32364661.229999997</v>
      </c>
      <c r="G47" s="7">
        <f t="shared" si="20"/>
        <v>26343956.28</v>
      </c>
      <c r="H47" s="5">
        <f t="shared" si="20"/>
        <v>29145666.48</v>
      </c>
      <c r="I47" s="5">
        <f t="shared" si="20"/>
        <v>34140697.68</v>
      </c>
      <c r="J47" s="5">
        <f t="shared" si="20"/>
        <v>13146457.790000001</v>
      </c>
      <c r="K47" s="5">
        <f t="shared" si="20"/>
        <v>12260894.56</v>
      </c>
      <c r="L47" s="5">
        <f t="shared" si="20"/>
        <v>12387056.170000002</v>
      </c>
    </row>
    <row r="48" spans="1:12" ht="32.25" customHeight="1">
      <c r="A48" s="60" t="s">
        <v>57</v>
      </c>
      <c r="B48" s="69"/>
      <c r="C48" s="37" t="s">
        <v>8</v>
      </c>
      <c r="D48" s="7">
        <f aca="true" t="shared" si="21" ref="D48:L48">D49</f>
        <v>211173</v>
      </c>
      <c r="E48" s="7">
        <f t="shared" si="21"/>
        <v>128253.9</v>
      </c>
      <c r="F48" s="7">
        <f t="shared" si="21"/>
        <v>137008.3</v>
      </c>
      <c r="G48" s="7">
        <f t="shared" si="21"/>
        <v>159465.95</v>
      </c>
      <c r="H48" s="7">
        <f t="shared" si="21"/>
        <v>179579</v>
      </c>
      <c r="I48" s="7">
        <f t="shared" si="21"/>
        <v>200000</v>
      </c>
      <c r="J48" s="7">
        <f t="shared" si="21"/>
        <v>200000</v>
      </c>
      <c r="K48" s="7">
        <f t="shared" si="21"/>
        <v>0</v>
      </c>
      <c r="L48" s="7">
        <f t="shared" si="21"/>
        <v>0</v>
      </c>
    </row>
    <row r="49" spans="1:12" ht="38.25" customHeight="1">
      <c r="A49" s="62"/>
      <c r="B49" s="70"/>
      <c r="C49" s="37" t="s">
        <v>6</v>
      </c>
      <c r="D49" s="8">
        <v>211173</v>
      </c>
      <c r="E49" s="8">
        <v>128253.9</v>
      </c>
      <c r="F49" s="8">
        <f>137008.3</f>
        <v>137008.3</v>
      </c>
      <c r="G49" s="8">
        <v>159465.95</v>
      </c>
      <c r="H49" s="14">
        <v>179579</v>
      </c>
      <c r="I49" s="14">
        <v>200000</v>
      </c>
      <c r="J49" s="14">
        <v>200000</v>
      </c>
      <c r="K49" s="14">
        <v>0</v>
      </c>
      <c r="L49" s="14">
        <v>0</v>
      </c>
    </row>
    <row r="50" spans="1:12" ht="30.75" customHeight="1">
      <c r="A50" s="60" t="s">
        <v>30</v>
      </c>
      <c r="B50" s="57"/>
      <c r="C50" s="37" t="s">
        <v>5</v>
      </c>
      <c r="D50" s="7">
        <f aca="true" t="shared" si="22" ref="D50:L54">D51</f>
        <v>419921.5</v>
      </c>
      <c r="E50" s="7">
        <f t="shared" si="22"/>
        <v>435278.28</v>
      </c>
      <c r="F50" s="7">
        <f t="shared" si="22"/>
        <v>477873.81</v>
      </c>
      <c r="G50" s="7">
        <f t="shared" si="22"/>
        <v>580304.21</v>
      </c>
      <c r="H50" s="7">
        <f t="shared" si="22"/>
        <v>636639.22</v>
      </c>
      <c r="I50" s="7">
        <f t="shared" si="22"/>
        <v>915500</v>
      </c>
      <c r="J50" s="7">
        <f t="shared" si="22"/>
        <v>820000</v>
      </c>
      <c r="K50" s="7">
        <f t="shared" si="22"/>
        <v>0</v>
      </c>
      <c r="L50" s="7">
        <f t="shared" si="22"/>
        <v>0</v>
      </c>
    </row>
    <row r="51" spans="1:12" ht="58.5" customHeight="1">
      <c r="A51" s="62"/>
      <c r="B51" s="57"/>
      <c r="C51" s="37" t="s">
        <v>6</v>
      </c>
      <c r="D51" s="7">
        <f aca="true" t="shared" si="23" ref="D51:I51">D53+D55</f>
        <v>419921.5</v>
      </c>
      <c r="E51" s="7">
        <f t="shared" si="23"/>
        <v>435278.28</v>
      </c>
      <c r="F51" s="7">
        <f t="shared" si="23"/>
        <v>477873.81</v>
      </c>
      <c r="G51" s="7">
        <f t="shared" si="23"/>
        <v>580304.21</v>
      </c>
      <c r="H51" s="7">
        <f t="shared" si="23"/>
        <v>636639.22</v>
      </c>
      <c r="I51" s="7">
        <f t="shared" si="23"/>
        <v>915500</v>
      </c>
      <c r="J51" s="7">
        <f>J53+J55</f>
        <v>820000</v>
      </c>
      <c r="K51" s="7">
        <f>K53+K55</f>
        <v>0</v>
      </c>
      <c r="L51" s="7">
        <f>L53+L55</f>
        <v>0</v>
      </c>
    </row>
    <row r="52" spans="1:12" ht="80.25" customHeight="1" outlineLevel="1">
      <c r="A52" s="60" t="s">
        <v>23</v>
      </c>
      <c r="B52" s="57"/>
      <c r="C52" s="37" t="s">
        <v>5</v>
      </c>
      <c r="D52" s="7">
        <f t="shared" si="22"/>
        <v>419921.5</v>
      </c>
      <c r="E52" s="7">
        <f t="shared" si="22"/>
        <v>435278.28</v>
      </c>
      <c r="F52" s="7">
        <f t="shared" si="22"/>
        <v>405364.23</v>
      </c>
      <c r="G52" s="7">
        <f t="shared" si="22"/>
        <v>371263.79</v>
      </c>
      <c r="H52" s="7">
        <f t="shared" si="22"/>
        <v>379539.22</v>
      </c>
      <c r="I52" s="7">
        <f t="shared" si="22"/>
        <v>389200</v>
      </c>
      <c r="J52" s="7">
        <f t="shared" si="22"/>
        <v>490000</v>
      </c>
      <c r="K52" s="7">
        <f t="shared" si="22"/>
        <v>0</v>
      </c>
      <c r="L52" s="7">
        <f t="shared" si="22"/>
        <v>0</v>
      </c>
    </row>
    <row r="53" spans="1:12" ht="77.25" customHeight="1" outlineLevel="1">
      <c r="A53" s="62"/>
      <c r="B53" s="57"/>
      <c r="C53" s="37" t="s">
        <v>6</v>
      </c>
      <c r="D53" s="7">
        <v>419921.5</v>
      </c>
      <c r="E53" s="7">
        <v>435278.28</v>
      </c>
      <c r="F53" s="7">
        <f>405364.23</f>
        <v>405364.23</v>
      </c>
      <c r="G53" s="7">
        <v>371263.79</v>
      </c>
      <c r="H53" s="14">
        <v>379539.22</v>
      </c>
      <c r="I53" s="14">
        <f>500000-60800-50000</f>
        <v>389200</v>
      </c>
      <c r="J53" s="14">
        <v>490000</v>
      </c>
      <c r="K53" s="14">
        <v>0</v>
      </c>
      <c r="L53" s="14">
        <v>0</v>
      </c>
    </row>
    <row r="54" spans="1:12" ht="30.75" customHeight="1" outlineLevel="1">
      <c r="A54" s="60" t="s">
        <v>24</v>
      </c>
      <c r="B54" s="57"/>
      <c r="C54" s="37" t="s">
        <v>5</v>
      </c>
      <c r="D54" s="7">
        <f t="shared" si="22"/>
        <v>0</v>
      </c>
      <c r="E54" s="7">
        <f t="shared" si="22"/>
        <v>0</v>
      </c>
      <c r="F54" s="7">
        <f t="shared" si="22"/>
        <v>72509.58</v>
      </c>
      <c r="G54" s="7">
        <f t="shared" si="22"/>
        <v>209040.42</v>
      </c>
      <c r="H54" s="7">
        <f t="shared" si="22"/>
        <v>257100</v>
      </c>
      <c r="I54" s="7">
        <f t="shared" si="22"/>
        <v>526300</v>
      </c>
      <c r="J54" s="7">
        <f t="shared" si="22"/>
        <v>330000</v>
      </c>
      <c r="K54" s="7">
        <f t="shared" si="22"/>
        <v>0</v>
      </c>
      <c r="L54" s="7">
        <f t="shared" si="22"/>
        <v>0</v>
      </c>
    </row>
    <row r="55" spans="1:12" ht="46.5" customHeight="1" outlineLevel="1">
      <c r="A55" s="62"/>
      <c r="B55" s="57"/>
      <c r="C55" s="37" t="s">
        <v>6</v>
      </c>
      <c r="D55" s="7">
        <v>0</v>
      </c>
      <c r="E55" s="7">
        <v>0</v>
      </c>
      <c r="F55" s="7">
        <f>72509.58</f>
        <v>72509.58</v>
      </c>
      <c r="G55" s="7">
        <v>209040.42</v>
      </c>
      <c r="H55" s="14">
        <v>257100</v>
      </c>
      <c r="I55" s="14">
        <f>300000+226300</f>
        <v>526300</v>
      </c>
      <c r="J55" s="14">
        <v>330000</v>
      </c>
      <c r="K55" s="14">
        <v>0</v>
      </c>
      <c r="L55" s="14">
        <v>0</v>
      </c>
    </row>
    <row r="56" spans="1:12" ht="37.5" customHeight="1">
      <c r="A56" s="80" t="s">
        <v>58</v>
      </c>
      <c r="B56" s="66"/>
      <c r="C56" s="37" t="s">
        <v>5</v>
      </c>
      <c r="D56" s="9">
        <f aca="true" t="shared" si="24" ref="D56:L56">D57</f>
        <v>100100</v>
      </c>
      <c r="E56" s="9">
        <f t="shared" si="24"/>
        <v>101830</v>
      </c>
      <c r="F56" s="9">
        <f t="shared" si="24"/>
        <v>106173</v>
      </c>
      <c r="G56" s="9">
        <f t="shared" si="24"/>
        <v>107956</v>
      </c>
      <c r="H56" s="9">
        <f t="shared" si="24"/>
        <v>97946</v>
      </c>
      <c r="I56" s="9">
        <f t="shared" si="24"/>
        <v>124500</v>
      </c>
      <c r="J56" s="9">
        <f t="shared" si="24"/>
        <v>124500</v>
      </c>
      <c r="K56" s="9">
        <f t="shared" si="24"/>
        <v>0</v>
      </c>
      <c r="L56" s="9">
        <f t="shared" si="24"/>
        <v>0</v>
      </c>
    </row>
    <row r="57" spans="1:12" ht="75" customHeight="1">
      <c r="A57" s="78"/>
      <c r="B57" s="66"/>
      <c r="C57" s="37" t="s">
        <v>6</v>
      </c>
      <c r="D57" s="10">
        <v>100100</v>
      </c>
      <c r="E57" s="10">
        <v>101830</v>
      </c>
      <c r="F57" s="10">
        <v>106173</v>
      </c>
      <c r="G57" s="10">
        <v>107956</v>
      </c>
      <c r="H57" s="14">
        <f>124500-26554</f>
        <v>97946</v>
      </c>
      <c r="I57" s="14">
        <v>124500</v>
      </c>
      <c r="J57" s="14">
        <v>124500</v>
      </c>
      <c r="K57" s="14">
        <v>0</v>
      </c>
      <c r="L57" s="14">
        <v>0</v>
      </c>
    </row>
    <row r="58" spans="1:12" ht="38.25" customHeight="1">
      <c r="A58" s="78" t="s">
        <v>59</v>
      </c>
      <c r="B58" s="66"/>
      <c r="C58" s="37" t="s">
        <v>5</v>
      </c>
      <c r="D58" s="9">
        <f aca="true" t="shared" si="25" ref="D58:L58">D59</f>
        <v>9792163.1</v>
      </c>
      <c r="E58" s="9">
        <f t="shared" si="25"/>
        <v>7286085.22</v>
      </c>
      <c r="F58" s="9">
        <f t="shared" si="25"/>
        <v>18948635.15</v>
      </c>
      <c r="G58" s="9">
        <f t="shared" si="25"/>
        <v>12676913.12</v>
      </c>
      <c r="H58" s="9">
        <f t="shared" si="25"/>
        <v>15036802.26</v>
      </c>
      <c r="I58" s="9">
        <f t="shared" si="25"/>
        <v>22917980.04</v>
      </c>
      <c r="J58" s="9">
        <f t="shared" si="25"/>
        <v>2390888.9</v>
      </c>
      <c r="K58" s="9">
        <f t="shared" si="25"/>
        <v>2176111.12</v>
      </c>
      <c r="L58" s="9">
        <f t="shared" si="25"/>
        <v>2176111.12</v>
      </c>
    </row>
    <row r="59" spans="1:12" ht="60.75" customHeight="1">
      <c r="A59" s="78"/>
      <c r="B59" s="66"/>
      <c r="C59" s="37" t="s">
        <v>6</v>
      </c>
      <c r="D59" s="10">
        <f>D61+D63+D65</f>
        <v>9792163.1</v>
      </c>
      <c r="E59" s="10">
        <f aca="true" t="shared" si="26" ref="E59:L59">E61+E63+E65</f>
        <v>7286085.22</v>
      </c>
      <c r="F59" s="10">
        <f t="shared" si="26"/>
        <v>18948635.15</v>
      </c>
      <c r="G59" s="10">
        <f t="shared" si="26"/>
        <v>12676913.12</v>
      </c>
      <c r="H59" s="10">
        <f t="shared" si="26"/>
        <v>15036802.26</v>
      </c>
      <c r="I59" s="10">
        <f t="shared" si="26"/>
        <v>22917980.04</v>
      </c>
      <c r="J59" s="10">
        <f t="shared" si="26"/>
        <v>2390888.9</v>
      </c>
      <c r="K59" s="10">
        <f t="shared" si="26"/>
        <v>2176111.12</v>
      </c>
      <c r="L59" s="10">
        <f t="shared" si="26"/>
        <v>2176111.12</v>
      </c>
    </row>
    <row r="60" spans="1:12" ht="38.25" customHeight="1" outlineLevel="1">
      <c r="A60" s="78" t="s">
        <v>20</v>
      </c>
      <c r="B60" s="66"/>
      <c r="C60" s="37" t="s">
        <v>5</v>
      </c>
      <c r="D60" s="9">
        <f aca="true" t="shared" si="27" ref="D60:L60">D61</f>
        <v>9792163.1</v>
      </c>
      <c r="E60" s="9">
        <f t="shared" si="27"/>
        <v>7286085.22</v>
      </c>
      <c r="F60" s="9">
        <f t="shared" si="27"/>
        <v>18608635.15</v>
      </c>
      <c r="G60" s="9">
        <f t="shared" si="27"/>
        <v>12676913.12</v>
      </c>
      <c r="H60" s="9">
        <f t="shared" si="27"/>
        <v>14368802.26</v>
      </c>
      <c r="I60" s="9">
        <f t="shared" si="27"/>
        <v>22251313.369999997</v>
      </c>
      <c r="J60" s="9">
        <f t="shared" si="27"/>
        <v>2254888.9</v>
      </c>
      <c r="K60" s="9">
        <f t="shared" si="27"/>
        <v>2176111.12</v>
      </c>
      <c r="L60" s="9">
        <f t="shared" si="27"/>
        <v>2176111.12</v>
      </c>
    </row>
    <row r="61" spans="1:12" ht="47.25" customHeight="1" outlineLevel="1">
      <c r="A61" s="78"/>
      <c r="B61" s="66"/>
      <c r="C61" s="37" t="s">
        <v>6</v>
      </c>
      <c r="D61" s="10">
        <v>9792163.1</v>
      </c>
      <c r="E61" s="10">
        <v>7286085.22</v>
      </c>
      <c r="F61" s="10">
        <f>18608635.15</f>
        <v>18608635.15</v>
      </c>
      <c r="G61" s="10">
        <v>12676913.12</v>
      </c>
      <c r="H61" s="14">
        <v>14368802.26</v>
      </c>
      <c r="I61" s="14">
        <f>9965275+4389400+6934000+298000+250333.33+150000+231124-252171+285352.04</f>
        <v>22251313.369999997</v>
      </c>
      <c r="J61" s="14">
        <v>2254888.9</v>
      </c>
      <c r="K61" s="14">
        <v>2176111.12</v>
      </c>
      <c r="L61" s="14">
        <v>2176111.12</v>
      </c>
    </row>
    <row r="62" spans="1:33" s="28" customFormat="1" ht="41.25" customHeight="1" outlineLevel="1">
      <c r="A62" s="63" t="s">
        <v>35</v>
      </c>
      <c r="B62" s="26"/>
      <c r="C62" s="37" t="s">
        <v>5</v>
      </c>
      <c r="D62" s="9">
        <f aca="true" t="shared" si="28" ref="D62:L64">D63</f>
        <v>0</v>
      </c>
      <c r="E62" s="9">
        <f t="shared" si="28"/>
        <v>0</v>
      </c>
      <c r="F62" s="9">
        <f t="shared" si="28"/>
        <v>340000</v>
      </c>
      <c r="G62" s="9">
        <f t="shared" si="28"/>
        <v>0</v>
      </c>
      <c r="H62" s="9">
        <f t="shared" si="28"/>
        <v>668000</v>
      </c>
      <c r="I62" s="9">
        <f t="shared" si="28"/>
        <v>666666.6699999999</v>
      </c>
      <c r="J62" s="9">
        <f t="shared" si="28"/>
        <v>136000</v>
      </c>
      <c r="K62" s="9">
        <f t="shared" si="28"/>
        <v>0</v>
      </c>
      <c r="L62" s="9">
        <f t="shared" si="28"/>
        <v>0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s="28" customFormat="1" ht="36" customHeight="1" outlineLevel="1">
      <c r="A63" s="64"/>
      <c r="B63" s="26"/>
      <c r="C63" s="37" t="s">
        <v>6</v>
      </c>
      <c r="D63" s="9">
        <v>0</v>
      </c>
      <c r="E63" s="9">
        <v>0</v>
      </c>
      <c r="F63" s="9">
        <v>340000</v>
      </c>
      <c r="G63" s="9">
        <f>68000-68000</f>
        <v>0</v>
      </c>
      <c r="H63" s="14">
        <f>68000+600000</f>
        <v>668000</v>
      </c>
      <c r="I63" s="14">
        <f>340000+600000-273333.33</f>
        <v>666666.6699999999</v>
      </c>
      <c r="J63" s="14">
        <v>136000</v>
      </c>
      <c r="K63" s="14">
        <v>0</v>
      </c>
      <c r="L63" s="14">
        <v>0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s="28" customFormat="1" ht="41.25" customHeight="1" outlineLevel="1">
      <c r="A64" s="58" t="s">
        <v>77</v>
      </c>
      <c r="B64" s="26"/>
      <c r="C64" s="52" t="s">
        <v>5</v>
      </c>
      <c r="D64" s="9">
        <f t="shared" si="28"/>
        <v>0</v>
      </c>
      <c r="E64" s="9">
        <f t="shared" si="28"/>
        <v>0</v>
      </c>
      <c r="F64" s="9">
        <f t="shared" si="28"/>
        <v>0</v>
      </c>
      <c r="G64" s="9">
        <f t="shared" si="28"/>
        <v>0</v>
      </c>
      <c r="H64" s="9">
        <f t="shared" si="28"/>
        <v>0</v>
      </c>
      <c r="I64" s="9">
        <f t="shared" si="28"/>
        <v>0</v>
      </c>
      <c r="J64" s="9">
        <f t="shared" si="28"/>
        <v>0</v>
      </c>
      <c r="K64" s="9">
        <f t="shared" si="28"/>
        <v>0</v>
      </c>
      <c r="L64" s="9">
        <f t="shared" si="28"/>
        <v>0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s="28" customFormat="1" ht="36" customHeight="1" outlineLevel="1">
      <c r="A65" s="59"/>
      <c r="B65" s="26"/>
      <c r="C65" s="52" t="s">
        <v>6</v>
      </c>
      <c r="D65" s="9">
        <v>0</v>
      </c>
      <c r="E65" s="9">
        <v>0</v>
      </c>
      <c r="F65" s="9">
        <v>0</v>
      </c>
      <c r="G65" s="9">
        <f>68000-68000</f>
        <v>0</v>
      </c>
      <c r="H65" s="14">
        <v>0</v>
      </c>
      <c r="I65" s="14">
        <v>0</v>
      </c>
      <c r="J65" s="14"/>
      <c r="K65" s="14">
        <v>0</v>
      </c>
      <c r="L65" s="14">
        <v>0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12" ht="30" customHeight="1">
      <c r="A66" s="63" t="s">
        <v>60</v>
      </c>
      <c r="B66" s="37"/>
      <c r="C66" s="37" t="s">
        <v>5</v>
      </c>
      <c r="D66" s="10">
        <f aca="true" t="shared" si="29" ref="D66:L66">D67</f>
        <v>680253.33</v>
      </c>
      <c r="E66" s="10">
        <f t="shared" si="29"/>
        <v>0</v>
      </c>
      <c r="F66" s="10">
        <f t="shared" si="29"/>
        <v>0</v>
      </c>
      <c r="G66" s="10">
        <f t="shared" si="29"/>
        <v>0</v>
      </c>
      <c r="H66" s="10">
        <f t="shared" si="29"/>
        <v>0</v>
      </c>
      <c r="I66" s="10">
        <f t="shared" si="29"/>
        <v>0</v>
      </c>
      <c r="J66" s="10">
        <f t="shared" si="29"/>
        <v>0</v>
      </c>
      <c r="K66" s="10">
        <f t="shared" si="29"/>
        <v>0</v>
      </c>
      <c r="L66" s="10">
        <f t="shared" si="29"/>
        <v>0</v>
      </c>
    </row>
    <row r="67" spans="1:12" ht="81" customHeight="1">
      <c r="A67" s="68"/>
      <c r="B67" s="37"/>
      <c r="C67" s="39" t="s">
        <v>36</v>
      </c>
      <c r="D67" s="10">
        <v>680253.33</v>
      </c>
      <c r="E67" s="10">
        <f>4317033-1920234-2396799</f>
        <v>0</v>
      </c>
      <c r="F67" s="10">
        <f>4317033-1920234-2396799</f>
        <v>0</v>
      </c>
      <c r="G67" s="10">
        <v>0</v>
      </c>
      <c r="H67" s="10"/>
      <c r="I67" s="10"/>
      <c r="J67" s="10"/>
      <c r="K67" s="10"/>
      <c r="L67" s="10"/>
    </row>
    <row r="68" spans="1:12" ht="60.75" customHeight="1">
      <c r="A68" s="63" t="s">
        <v>61</v>
      </c>
      <c r="B68" s="69"/>
      <c r="C68" s="37" t="s">
        <v>5</v>
      </c>
      <c r="D68" s="10">
        <f aca="true" t="shared" si="30" ref="D68:L68">D69</f>
        <v>2852000</v>
      </c>
      <c r="E68" s="10">
        <f t="shared" si="30"/>
        <v>2762219.08</v>
      </c>
      <c r="F68" s="10">
        <f t="shared" si="30"/>
        <v>2343314.2</v>
      </c>
      <c r="G68" s="10">
        <f t="shared" si="30"/>
        <v>1907155</v>
      </c>
      <c r="H68" s="10">
        <f t="shared" si="30"/>
        <v>2592600</v>
      </c>
      <c r="I68" s="10">
        <f t="shared" si="30"/>
        <v>1600000</v>
      </c>
      <c r="J68" s="10">
        <f t="shared" si="30"/>
        <v>2678100</v>
      </c>
      <c r="K68" s="10">
        <f t="shared" si="30"/>
        <v>2976600</v>
      </c>
      <c r="L68" s="10">
        <f t="shared" si="30"/>
        <v>2976600</v>
      </c>
    </row>
    <row r="69" spans="1:12" ht="102" customHeight="1">
      <c r="A69" s="90"/>
      <c r="B69" s="70"/>
      <c r="C69" s="37" t="s">
        <v>6</v>
      </c>
      <c r="D69" s="10">
        <v>2852000</v>
      </c>
      <c r="E69" s="10">
        <v>2762219.08</v>
      </c>
      <c r="F69" s="10">
        <f>2343314.2</f>
        <v>2343314.2</v>
      </c>
      <c r="G69" s="10">
        <v>1907155</v>
      </c>
      <c r="H69" s="14">
        <f>2676400-471500+387700</f>
        <v>2592600</v>
      </c>
      <c r="I69" s="14">
        <f>2332700-732700</f>
        <v>1600000</v>
      </c>
      <c r="J69" s="14">
        <v>2678100</v>
      </c>
      <c r="K69" s="14">
        <v>2976600</v>
      </c>
      <c r="L69" s="14">
        <v>2976600</v>
      </c>
    </row>
    <row r="70" spans="1:12" ht="72.75" customHeight="1">
      <c r="A70" s="63" t="s">
        <v>62</v>
      </c>
      <c r="B70" s="37"/>
      <c r="C70" s="37" t="s">
        <v>5</v>
      </c>
      <c r="D70" s="10">
        <f aca="true" t="shared" si="31" ref="D70:L70">D71</f>
        <v>8167675.49</v>
      </c>
      <c r="E70" s="10">
        <f t="shared" si="31"/>
        <v>7533922.62</v>
      </c>
      <c r="F70" s="10">
        <f t="shared" si="31"/>
        <v>5258221.77</v>
      </c>
      <c r="G70" s="10">
        <f t="shared" si="31"/>
        <v>5000040</v>
      </c>
      <c r="H70" s="10">
        <f t="shared" si="31"/>
        <v>5038800</v>
      </c>
      <c r="I70" s="10">
        <f t="shared" si="31"/>
        <v>5030300</v>
      </c>
      <c r="J70" s="10">
        <f t="shared" si="31"/>
        <v>5184080</v>
      </c>
      <c r="K70" s="10">
        <f t="shared" si="31"/>
        <v>5403840</v>
      </c>
      <c r="L70" s="10">
        <f t="shared" si="31"/>
        <v>5403840</v>
      </c>
    </row>
    <row r="71" spans="1:12" ht="148.5" customHeight="1">
      <c r="A71" s="64"/>
      <c r="B71" s="37"/>
      <c r="C71" s="37" t="s">
        <v>6</v>
      </c>
      <c r="D71" s="10">
        <v>8167675.49</v>
      </c>
      <c r="E71" s="10">
        <v>7533922.62</v>
      </c>
      <c r="F71" s="10">
        <f>5258221.77</f>
        <v>5258221.77</v>
      </c>
      <c r="G71" s="10">
        <v>5000040</v>
      </c>
      <c r="H71" s="14">
        <v>5038800</v>
      </c>
      <c r="I71" s="14">
        <f>5839400-809100</f>
        <v>5030300</v>
      </c>
      <c r="J71" s="14">
        <v>5184080</v>
      </c>
      <c r="K71" s="14">
        <v>5403840</v>
      </c>
      <c r="L71" s="14">
        <v>5403840</v>
      </c>
    </row>
    <row r="72" spans="1:33" s="28" customFormat="1" ht="41.25" customHeight="1">
      <c r="A72" s="63" t="s">
        <v>63</v>
      </c>
      <c r="B72" s="26"/>
      <c r="C72" s="37" t="s">
        <v>5</v>
      </c>
      <c r="D72" s="9">
        <f aca="true" t="shared" si="32" ref="D72:L76">D73</f>
        <v>4777000</v>
      </c>
      <c r="E72" s="9">
        <f t="shared" si="32"/>
        <v>5044000</v>
      </c>
      <c r="F72" s="9">
        <f t="shared" si="32"/>
        <v>5093435</v>
      </c>
      <c r="G72" s="9">
        <f t="shared" si="32"/>
        <v>5912122</v>
      </c>
      <c r="H72" s="9">
        <f t="shared" si="32"/>
        <v>5563300</v>
      </c>
      <c r="I72" s="9">
        <f t="shared" si="32"/>
        <v>3352417.64</v>
      </c>
      <c r="J72" s="9">
        <f t="shared" si="32"/>
        <v>1748888.89</v>
      </c>
      <c r="K72" s="9">
        <f t="shared" si="32"/>
        <v>1704343.44</v>
      </c>
      <c r="L72" s="9">
        <f t="shared" si="32"/>
        <v>1830505.05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s="28" customFormat="1" ht="116.25" customHeight="1">
      <c r="A73" s="64"/>
      <c r="B73" s="26"/>
      <c r="C73" s="37" t="s">
        <v>6</v>
      </c>
      <c r="D73" s="9">
        <f>D75+D77</f>
        <v>4777000</v>
      </c>
      <c r="E73" s="9">
        <f aca="true" t="shared" si="33" ref="E73:K73">E75+E77</f>
        <v>5044000</v>
      </c>
      <c r="F73" s="9">
        <f t="shared" si="33"/>
        <v>5093435</v>
      </c>
      <c r="G73" s="9">
        <f t="shared" si="33"/>
        <v>5912122</v>
      </c>
      <c r="H73" s="9">
        <f t="shared" si="33"/>
        <v>5563300</v>
      </c>
      <c r="I73" s="9">
        <f t="shared" si="33"/>
        <v>3352417.64</v>
      </c>
      <c r="J73" s="9">
        <f t="shared" si="33"/>
        <v>1748888.89</v>
      </c>
      <c r="K73" s="9">
        <f t="shared" si="33"/>
        <v>1704343.44</v>
      </c>
      <c r="L73" s="9">
        <f>L75+L77</f>
        <v>1830505.05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3" s="28" customFormat="1" ht="66.75" customHeight="1">
      <c r="A74" s="81" t="s">
        <v>47</v>
      </c>
      <c r="B74" s="26"/>
      <c r="C74" s="48" t="s">
        <v>5</v>
      </c>
      <c r="D74" s="9">
        <f t="shared" si="32"/>
        <v>4777000</v>
      </c>
      <c r="E74" s="9">
        <f t="shared" si="32"/>
        <v>5044000</v>
      </c>
      <c r="F74" s="9">
        <f t="shared" si="32"/>
        <v>5093435</v>
      </c>
      <c r="G74" s="9">
        <f t="shared" si="32"/>
        <v>5912122</v>
      </c>
      <c r="H74" s="9">
        <f t="shared" si="32"/>
        <v>5563300</v>
      </c>
      <c r="I74" s="9">
        <f t="shared" si="32"/>
        <v>997771.17</v>
      </c>
      <c r="J74" s="9">
        <f t="shared" si="32"/>
        <v>0</v>
      </c>
      <c r="K74" s="9">
        <f t="shared" si="32"/>
        <v>0</v>
      </c>
      <c r="L74" s="9">
        <f t="shared" si="32"/>
        <v>0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s="28" customFormat="1" ht="66.75" customHeight="1">
      <c r="A75" s="81"/>
      <c r="B75" s="26"/>
      <c r="C75" s="48" t="s">
        <v>6</v>
      </c>
      <c r="D75" s="9">
        <v>4777000</v>
      </c>
      <c r="E75" s="9">
        <v>5044000</v>
      </c>
      <c r="F75" s="9">
        <v>5093435</v>
      </c>
      <c r="G75" s="9">
        <v>5912122</v>
      </c>
      <c r="H75" s="9">
        <v>5563300</v>
      </c>
      <c r="I75" s="9">
        <v>997771.17</v>
      </c>
      <c r="J75" s="9">
        <v>0</v>
      </c>
      <c r="K75" s="9">
        <v>0</v>
      </c>
      <c r="L75" s="9">
        <v>0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</row>
    <row r="76" spans="1:33" s="28" customFormat="1" ht="41.25" customHeight="1">
      <c r="A76" s="63" t="s">
        <v>48</v>
      </c>
      <c r="B76" s="26"/>
      <c r="C76" s="48" t="s">
        <v>5</v>
      </c>
      <c r="D76" s="9">
        <f t="shared" si="32"/>
        <v>0</v>
      </c>
      <c r="E76" s="9">
        <f t="shared" si="32"/>
        <v>0</v>
      </c>
      <c r="F76" s="9">
        <f t="shared" si="32"/>
        <v>0</v>
      </c>
      <c r="G76" s="9">
        <f t="shared" si="32"/>
        <v>0</v>
      </c>
      <c r="H76" s="9">
        <f t="shared" si="32"/>
        <v>0</v>
      </c>
      <c r="I76" s="9">
        <f t="shared" si="32"/>
        <v>2354646.47</v>
      </c>
      <c r="J76" s="9">
        <f t="shared" si="32"/>
        <v>1748888.89</v>
      </c>
      <c r="K76" s="9">
        <f t="shared" si="32"/>
        <v>1704343.44</v>
      </c>
      <c r="L76" s="9">
        <f t="shared" si="32"/>
        <v>1830505.05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</row>
    <row r="77" spans="1:33" s="28" customFormat="1" ht="74.25" customHeight="1">
      <c r="A77" s="64"/>
      <c r="B77" s="26"/>
      <c r="C77" s="48" t="s">
        <v>6</v>
      </c>
      <c r="D77" s="9"/>
      <c r="E77" s="9"/>
      <c r="F77" s="9"/>
      <c r="G77" s="9"/>
      <c r="H77" s="9">
        <v>0</v>
      </c>
      <c r="I77" s="9">
        <v>2354646.47</v>
      </c>
      <c r="J77" s="9">
        <v>1748888.89</v>
      </c>
      <c r="K77" s="9">
        <v>1704343.44</v>
      </c>
      <c r="L77" s="9">
        <v>1830505.05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s="28" customFormat="1" ht="41.25" customHeight="1">
      <c r="A78" s="63" t="s">
        <v>64</v>
      </c>
      <c r="B78" s="26"/>
      <c r="C78" s="37" t="s">
        <v>5</v>
      </c>
      <c r="D78" s="9">
        <f aca="true" t="shared" si="34" ref="D78:L78">D79</f>
        <v>0</v>
      </c>
      <c r="E78" s="9">
        <f t="shared" si="34"/>
        <v>0</v>
      </c>
      <c r="F78" s="9">
        <f t="shared" si="34"/>
        <v>340000</v>
      </c>
      <c r="G78" s="9">
        <f t="shared" si="34"/>
        <v>0</v>
      </c>
      <c r="H78" s="9">
        <f t="shared" si="34"/>
        <v>0</v>
      </c>
      <c r="I78" s="9">
        <f t="shared" si="34"/>
        <v>0</v>
      </c>
      <c r="J78" s="9">
        <f t="shared" si="34"/>
        <v>0</v>
      </c>
      <c r="K78" s="9">
        <f t="shared" si="34"/>
        <v>0</v>
      </c>
      <c r="L78" s="9">
        <f t="shared" si="34"/>
        <v>0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3" s="28" customFormat="1" ht="37.5" customHeight="1">
      <c r="A79" s="68"/>
      <c r="B79" s="26"/>
      <c r="C79" s="37" t="s">
        <v>6</v>
      </c>
      <c r="D79" s="9">
        <v>0</v>
      </c>
      <c r="E79" s="9">
        <v>0</v>
      </c>
      <c r="F79" s="9">
        <f>40000+300000</f>
        <v>340000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</row>
    <row r="80" spans="1:12" ht="33" customHeight="1">
      <c r="A80" s="75" t="s">
        <v>16</v>
      </c>
      <c r="B80" s="69"/>
      <c r="C80" s="37" t="s">
        <v>5</v>
      </c>
      <c r="D80" s="44">
        <f aca="true" t="shared" si="35" ref="D80:L80">D81</f>
        <v>24000</v>
      </c>
      <c r="E80" s="44">
        <f t="shared" si="35"/>
        <v>25600</v>
      </c>
      <c r="F80" s="44">
        <f t="shared" si="35"/>
        <v>17900</v>
      </c>
      <c r="G80" s="44">
        <f t="shared" si="35"/>
        <v>24000</v>
      </c>
      <c r="H80" s="44">
        <f t="shared" si="35"/>
        <v>54000</v>
      </c>
      <c r="I80" s="44">
        <f t="shared" si="35"/>
        <v>54000</v>
      </c>
      <c r="J80" s="44">
        <f t="shared" si="35"/>
        <v>42000</v>
      </c>
      <c r="K80" s="44">
        <f t="shared" si="35"/>
        <v>0</v>
      </c>
      <c r="L80" s="44">
        <f t="shared" si="35"/>
        <v>0</v>
      </c>
    </row>
    <row r="81" spans="1:12" ht="33" customHeight="1">
      <c r="A81" s="76"/>
      <c r="B81" s="70"/>
      <c r="C81" s="37" t="s">
        <v>6</v>
      </c>
      <c r="D81" s="44">
        <f>D83+D85+D87</f>
        <v>24000</v>
      </c>
      <c r="E81" s="44">
        <f aca="true" t="shared" si="36" ref="E81:L81">E83+E85+E87</f>
        <v>25600</v>
      </c>
      <c r="F81" s="44">
        <f t="shared" si="36"/>
        <v>17900</v>
      </c>
      <c r="G81" s="44">
        <f t="shared" si="36"/>
        <v>24000</v>
      </c>
      <c r="H81" s="44">
        <f t="shared" si="36"/>
        <v>54000</v>
      </c>
      <c r="I81" s="44">
        <f t="shared" si="36"/>
        <v>54000</v>
      </c>
      <c r="J81" s="44">
        <f t="shared" si="36"/>
        <v>42000</v>
      </c>
      <c r="K81" s="44">
        <f t="shared" si="36"/>
        <v>0</v>
      </c>
      <c r="L81" s="44">
        <f t="shared" si="36"/>
        <v>0</v>
      </c>
    </row>
    <row r="82" spans="1:12" ht="37.5" customHeight="1">
      <c r="A82" s="77" t="s">
        <v>65</v>
      </c>
      <c r="B82" s="57"/>
      <c r="C82" s="37" t="s">
        <v>5</v>
      </c>
      <c r="D82" s="9">
        <f aca="true" t="shared" si="37" ref="D82:L82">D83</f>
        <v>24000</v>
      </c>
      <c r="E82" s="9">
        <f t="shared" si="37"/>
        <v>25600</v>
      </c>
      <c r="F82" s="9">
        <f t="shared" si="37"/>
        <v>9900</v>
      </c>
      <c r="G82" s="9">
        <f t="shared" si="37"/>
        <v>0</v>
      </c>
      <c r="H82" s="9">
        <f t="shared" si="37"/>
        <v>30000</v>
      </c>
      <c r="I82" s="9">
        <f t="shared" si="37"/>
        <v>30000</v>
      </c>
      <c r="J82" s="9">
        <f t="shared" si="37"/>
        <v>30000</v>
      </c>
      <c r="K82" s="9">
        <f t="shared" si="37"/>
        <v>0</v>
      </c>
      <c r="L82" s="9">
        <f t="shared" si="37"/>
        <v>0</v>
      </c>
    </row>
    <row r="83" spans="1:12" ht="55.5" customHeight="1">
      <c r="A83" s="62"/>
      <c r="B83" s="57"/>
      <c r="C83" s="37" t="s">
        <v>6</v>
      </c>
      <c r="D83" s="8">
        <v>24000</v>
      </c>
      <c r="E83" s="8">
        <f>80000-54400</f>
        <v>25600</v>
      </c>
      <c r="F83" s="8">
        <f>30000-19100-1000</f>
        <v>9900</v>
      </c>
      <c r="G83" s="8">
        <v>0</v>
      </c>
      <c r="H83" s="14">
        <f>9500+5513+30000-15013</f>
        <v>30000</v>
      </c>
      <c r="I83" s="14">
        <v>30000</v>
      </c>
      <c r="J83" s="14">
        <v>30000</v>
      </c>
      <c r="K83" s="14">
        <v>0</v>
      </c>
      <c r="L83" s="14">
        <v>0</v>
      </c>
    </row>
    <row r="84" spans="1:12" ht="37.5" customHeight="1">
      <c r="A84" s="77" t="s">
        <v>66</v>
      </c>
      <c r="B84" s="57"/>
      <c r="C84" s="37" t="s">
        <v>5</v>
      </c>
      <c r="D84" s="9">
        <f aca="true" t="shared" si="38" ref="D84:L86">D85</f>
        <v>0</v>
      </c>
      <c r="E84" s="9">
        <f t="shared" si="38"/>
        <v>0</v>
      </c>
      <c r="F84" s="9">
        <f t="shared" si="38"/>
        <v>8000</v>
      </c>
      <c r="G84" s="9">
        <f t="shared" si="38"/>
        <v>24000</v>
      </c>
      <c r="H84" s="9">
        <f t="shared" si="38"/>
        <v>24000</v>
      </c>
      <c r="I84" s="9">
        <f t="shared" si="38"/>
        <v>24000</v>
      </c>
      <c r="J84" s="9">
        <f t="shared" si="38"/>
        <v>12000</v>
      </c>
      <c r="K84" s="9">
        <f t="shared" si="38"/>
        <v>0</v>
      </c>
      <c r="L84" s="9">
        <f t="shared" si="38"/>
        <v>0</v>
      </c>
    </row>
    <row r="85" spans="1:12" ht="57" customHeight="1">
      <c r="A85" s="62"/>
      <c r="B85" s="57"/>
      <c r="C85" s="37" t="s">
        <v>6</v>
      </c>
      <c r="D85" s="8">
        <v>0</v>
      </c>
      <c r="E85" s="8">
        <v>0</v>
      </c>
      <c r="F85" s="8">
        <v>8000</v>
      </c>
      <c r="G85" s="8">
        <v>24000</v>
      </c>
      <c r="H85" s="14">
        <v>24000</v>
      </c>
      <c r="I85" s="14">
        <v>24000</v>
      </c>
      <c r="J85" s="14">
        <v>12000</v>
      </c>
      <c r="K85" s="14">
        <v>0</v>
      </c>
      <c r="L85" s="14">
        <v>0</v>
      </c>
    </row>
    <row r="86" spans="1:12" ht="37.5" customHeight="1">
      <c r="A86" s="55" t="s">
        <v>76</v>
      </c>
      <c r="B86" s="57"/>
      <c r="C86" s="51" t="s">
        <v>5</v>
      </c>
      <c r="D86" s="9">
        <f t="shared" si="38"/>
        <v>0</v>
      </c>
      <c r="E86" s="9">
        <f t="shared" si="38"/>
        <v>0</v>
      </c>
      <c r="F86" s="9">
        <f t="shared" si="38"/>
        <v>0</v>
      </c>
      <c r="G86" s="9">
        <f t="shared" si="38"/>
        <v>0</v>
      </c>
      <c r="H86" s="9">
        <f t="shared" si="38"/>
        <v>0</v>
      </c>
      <c r="I86" s="9">
        <f t="shared" si="38"/>
        <v>0</v>
      </c>
      <c r="J86" s="9">
        <f t="shared" si="38"/>
        <v>0</v>
      </c>
      <c r="K86" s="9">
        <f t="shared" si="38"/>
        <v>0</v>
      </c>
      <c r="L86" s="9">
        <f t="shared" si="38"/>
        <v>0</v>
      </c>
    </row>
    <row r="87" spans="1:12" ht="131.25" customHeight="1">
      <c r="A87" s="56"/>
      <c r="B87" s="57"/>
      <c r="C87" s="51" t="s">
        <v>6</v>
      </c>
      <c r="D87" s="8">
        <v>0</v>
      </c>
      <c r="E87" s="8">
        <v>0</v>
      </c>
      <c r="F87" s="8">
        <v>0</v>
      </c>
      <c r="G87" s="8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</row>
    <row r="88" spans="1:12" ht="33" customHeight="1">
      <c r="A88" s="75" t="s">
        <v>41</v>
      </c>
      <c r="B88" s="69"/>
      <c r="C88" s="40" t="s">
        <v>5</v>
      </c>
      <c r="D88" s="10">
        <f aca="true" t="shared" si="39" ref="D88:L88">D89</f>
        <v>0</v>
      </c>
      <c r="E88" s="10">
        <f t="shared" si="39"/>
        <v>0</v>
      </c>
      <c r="F88" s="10">
        <f t="shared" si="39"/>
        <v>0</v>
      </c>
      <c r="G88" s="10">
        <f t="shared" si="39"/>
        <v>0</v>
      </c>
      <c r="H88" s="44">
        <f t="shared" si="39"/>
        <v>0</v>
      </c>
      <c r="I88" s="44">
        <f t="shared" si="39"/>
        <v>4541647.96</v>
      </c>
      <c r="J88" s="44">
        <f t="shared" si="39"/>
        <v>700000</v>
      </c>
      <c r="K88" s="44">
        <f t="shared" si="39"/>
        <v>0</v>
      </c>
      <c r="L88" s="44">
        <f t="shared" si="39"/>
        <v>0</v>
      </c>
    </row>
    <row r="89" spans="1:12" ht="33" customHeight="1">
      <c r="A89" s="76"/>
      <c r="B89" s="70"/>
      <c r="C89" s="40" t="s">
        <v>6</v>
      </c>
      <c r="D89" s="10">
        <f>D91</f>
        <v>0</v>
      </c>
      <c r="E89" s="10">
        <f aca="true" t="shared" si="40" ref="E89:K89">E91</f>
        <v>0</v>
      </c>
      <c r="F89" s="10">
        <f t="shared" si="40"/>
        <v>0</v>
      </c>
      <c r="G89" s="10">
        <f t="shared" si="40"/>
        <v>0</v>
      </c>
      <c r="H89" s="44">
        <f t="shared" si="40"/>
        <v>0</v>
      </c>
      <c r="I89" s="44">
        <f t="shared" si="40"/>
        <v>4541647.96</v>
      </c>
      <c r="J89" s="44">
        <f t="shared" si="40"/>
        <v>700000</v>
      </c>
      <c r="K89" s="44">
        <f t="shared" si="40"/>
        <v>0</v>
      </c>
      <c r="L89" s="44">
        <f>L91</f>
        <v>0</v>
      </c>
    </row>
    <row r="90" spans="1:12" ht="37.5" customHeight="1">
      <c r="A90" s="77" t="s">
        <v>67</v>
      </c>
      <c r="B90" s="57"/>
      <c r="C90" s="40" t="s">
        <v>5</v>
      </c>
      <c r="D90" s="9">
        <f aca="true" t="shared" si="41" ref="D90:L90">D91</f>
        <v>0</v>
      </c>
      <c r="E90" s="9">
        <f t="shared" si="41"/>
        <v>0</v>
      </c>
      <c r="F90" s="9">
        <f t="shared" si="41"/>
        <v>0</v>
      </c>
      <c r="G90" s="9">
        <f t="shared" si="41"/>
        <v>0</v>
      </c>
      <c r="H90" s="9">
        <f t="shared" si="41"/>
        <v>0</v>
      </c>
      <c r="I90" s="9">
        <f t="shared" si="41"/>
        <v>4541647.96</v>
      </c>
      <c r="J90" s="9">
        <f t="shared" si="41"/>
        <v>700000</v>
      </c>
      <c r="K90" s="9">
        <f t="shared" si="41"/>
        <v>0</v>
      </c>
      <c r="L90" s="9">
        <f t="shared" si="41"/>
        <v>0</v>
      </c>
    </row>
    <row r="91" spans="1:12" ht="69.75" customHeight="1">
      <c r="A91" s="62"/>
      <c r="B91" s="57"/>
      <c r="C91" s="40" t="s">
        <v>6</v>
      </c>
      <c r="D91" s="8">
        <v>0</v>
      </c>
      <c r="E91" s="8">
        <v>0</v>
      </c>
      <c r="F91" s="8">
        <v>0</v>
      </c>
      <c r="G91" s="8">
        <v>0</v>
      </c>
      <c r="H91" s="14">
        <v>0</v>
      </c>
      <c r="I91" s="14">
        <f>2857000+1600000+84647.96</f>
        <v>4541647.96</v>
      </c>
      <c r="J91" s="14">
        <v>700000</v>
      </c>
      <c r="K91" s="14">
        <v>0</v>
      </c>
      <c r="L91" s="14">
        <v>0</v>
      </c>
    </row>
    <row r="92" spans="1:33" s="25" customFormat="1" ht="37.5" customHeight="1">
      <c r="A92" s="79" t="s">
        <v>9</v>
      </c>
      <c r="B92" s="79" t="s">
        <v>38</v>
      </c>
      <c r="C92" s="36" t="s">
        <v>5</v>
      </c>
      <c r="D92" s="6">
        <f>D94+D104+D110</f>
        <v>10792637.51</v>
      </c>
      <c r="E92" s="6">
        <f aca="true" t="shared" si="42" ref="E92:L92">E94+E104+E110</f>
        <v>10608256.27</v>
      </c>
      <c r="F92" s="6">
        <f t="shared" si="42"/>
        <v>10365386</v>
      </c>
      <c r="G92" s="6">
        <f t="shared" si="42"/>
        <v>12449476.96</v>
      </c>
      <c r="H92" s="6">
        <f t="shared" si="42"/>
        <v>14404002.72</v>
      </c>
      <c r="I92" s="6">
        <f t="shared" si="42"/>
        <v>17344844.520000003</v>
      </c>
      <c r="J92" s="6">
        <f t="shared" si="42"/>
        <v>17735733</v>
      </c>
      <c r="K92" s="6">
        <f t="shared" si="42"/>
        <v>15598626.26</v>
      </c>
      <c r="L92" s="6">
        <f t="shared" si="42"/>
        <v>15498626.26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s="25" customFormat="1" ht="37.5" customHeight="1">
      <c r="A93" s="79"/>
      <c r="B93" s="79"/>
      <c r="C93" s="36" t="s">
        <v>6</v>
      </c>
      <c r="D93" s="6">
        <f>D95+D105+D111</f>
        <v>10792637.51</v>
      </c>
      <c r="E93" s="6">
        <f aca="true" t="shared" si="43" ref="E93:L93">E95+E105+E111</f>
        <v>10608256.27</v>
      </c>
      <c r="F93" s="6">
        <f t="shared" si="43"/>
        <v>10365386</v>
      </c>
      <c r="G93" s="6">
        <f t="shared" si="43"/>
        <v>12449476.96</v>
      </c>
      <c r="H93" s="6">
        <f t="shared" si="43"/>
        <v>14404002.72</v>
      </c>
      <c r="I93" s="6">
        <f t="shared" si="43"/>
        <v>17344844.520000003</v>
      </c>
      <c r="J93" s="6">
        <f t="shared" si="43"/>
        <v>17735733</v>
      </c>
      <c r="K93" s="6">
        <f t="shared" si="43"/>
        <v>15598626.26</v>
      </c>
      <c r="L93" s="6">
        <f t="shared" si="43"/>
        <v>15498626.26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12" ht="29.25" customHeight="1">
      <c r="A94" s="82" t="s">
        <v>17</v>
      </c>
      <c r="B94" s="67"/>
      <c r="C94" s="37" t="s">
        <v>5</v>
      </c>
      <c r="D94" s="7">
        <f>D96</f>
        <v>10242600</v>
      </c>
      <c r="E94" s="7">
        <f aca="true" t="shared" si="44" ref="E94:L94">E96</f>
        <v>10169751</v>
      </c>
      <c r="F94" s="7">
        <f t="shared" si="44"/>
        <v>10077746</v>
      </c>
      <c r="G94" s="7">
        <f t="shared" si="44"/>
        <v>12125116.96</v>
      </c>
      <c r="H94" s="7">
        <f t="shared" si="44"/>
        <v>13892578.32</v>
      </c>
      <c r="I94" s="7">
        <f t="shared" si="44"/>
        <v>16650673.520000001</v>
      </c>
      <c r="J94" s="7">
        <f t="shared" si="44"/>
        <v>17395733</v>
      </c>
      <c r="K94" s="7">
        <f t="shared" si="44"/>
        <v>15248626.26</v>
      </c>
      <c r="L94" s="7">
        <f t="shared" si="44"/>
        <v>15148626.26</v>
      </c>
    </row>
    <row r="95" spans="1:12" ht="29.25" customHeight="1">
      <c r="A95" s="62"/>
      <c r="B95" s="67"/>
      <c r="C95" s="37" t="s">
        <v>6</v>
      </c>
      <c r="D95" s="7">
        <f>D97</f>
        <v>10242600</v>
      </c>
      <c r="E95" s="7">
        <f aca="true" t="shared" si="45" ref="E95:L95">E97</f>
        <v>10169751</v>
      </c>
      <c r="F95" s="7">
        <f t="shared" si="45"/>
        <v>10077746</v>
      </c>
      <c r="G95" s="7">
        <f t="shared" si="45"/>
        <v>12125116.96</v>
      </c>
      <c r="H95" s="7">
        <f t="shared" si="45"/>
        <v>13892578.32</v>
      </c>
      <c r="I95" s="7">
        <f t="shared" si="45"/>
        <v>16650673.520000001</v>
      </c>
      <c r="J95" s="7">
        <f t="shared" si="45"/>
        <v>17395733</v>
      </c>
      <c r="K95" s="7">
        <f t="shared" si="45"/>
        <v>15248626.26</v>
      </c>
      <c r="L95" s="7">
        <f t="shared" si="45"/>
        <v>15148626.26</v>
      </c>
    </row>
    <row r="96" spans="1:12" ht="36.75" customHeight="1">
      <c r="A96" s="60" t="s">
        <v>68</v>
      </c>
      <c r="B96" s="78"/>
      <c r="C96" s="35" t="s">
        <v>5</v>
      </c>
      <c r="D96" s="7">
        <f aca="true" t="shared" si="46" ref="D96:L100">D97</f>
        <v>10242600</v>
      </c>
      <c r="E96" s="7">
        <f t="shared" si="46"/>
        <v>10169751</v>
      </c>
      <c r="F96" s="7">
        <f t="shared" si="46"/>
        <v>10077746</v>
      </c>
      <c r="G96" s="7">
        <f t="shared" si="46"/>
        <v>12125116.96</v>
      </c>
      <c r="H96" s="7">
        <f t="shared" si="46"/>
        <v>13892578.32</v>
      </c>
      <c r="I96" s="7">
        <f t="shared" si="46"/>
        <v>16650673.520000001</v>
      </c>
      <c r="J96" s="7">
        <f t="shared" si="46"/>
        <v>17395733</v>
      </c>
      <c r="K96" s="7">
        <f t="shared" si="46"/>
        <v>15248626.26</v>
      </c>
      <c r="L96" s="7">
        <f t="shared" si="46"/>
        <v>15148626.26</v>
      </c>
    </row>
    <row r="97" spans="1:12" ht="29.25" customHeight="1">
      <c r="A97" s="62"/>
      <c r="B97" s="78"/>
      <c r="C97" s="35" t="s">
        <v>6</v>
      </c>
      <c r="D97" s="11">
        <f>D99+D101</f>
        <v>10242600</v>
      </c>
      <c r="E97" s="11">
        <f>E99+E101</f>
        <v>10169751</v>
      </c>
      <c r="F97" s="11">
        <f>F99+F101</f>
        <v>10077746</v>
      </c>
      <c r="G97" s="11">
        <f>G99+G101</f>
        <v>12125116.96</v>
      </c>
      <c r="H97" s="11">
        <f>H99+H101+H102</f>
        <v>13892578.32</v>
      </c>
      <c r="I97" s="11">
        <f>I99+I101+I102</f>
        <v>16650673.520000001</v>
      </c>
      <c r="J97" s="11">
        <f>J99+J101+J102</f>
        <v>17395733</v>
      </c>
      <c r="K97" s="11">
        <f>K99+K101+K102</f>
        <v>15248626.26</v>
      </c>
      <c r="L97" s="11">
        <f>L99+L101+L102</f>
        <v>15148626.26</v>
      </c>
    </row>
    <row r="98" spans="1:12" ht="36.75" customHeight="1" outlineLevel="1">
      <c r="A98" s="60" t="s">
        <v>22</v>
      </c>
      <c r="B98" s="78"/>
      <c r="C98" s="35" t="s">
        <v>5</v>
      </c>
      <c r="D98" s="7">
        <f t="shared" si="46"/>
        <v>10242600</v>
      </c>
      <c r="E98" s="7">
        <f t="shared" si="46"/>
        <v>10169751</v>
      </c>
      <c r="F98" s="7">
        <f t="shared" si="46"/>
        <v>8932210</v>
      </c>
      <c r="G98" s="7">
        <f t="shared" si="46"/>
        <v>10333434.96</v>
      </c>
      <c r="H98" s="7">
        <f t="shared" si="46"/>
        <v>9066195.24</v>
      </c>
      <c r="I98" s="7">
        <f t="shared" si="46"/>
        <v>11626721.860000001</v>
      </c>
      <c r="J98" s="7">
        <f t="shared" si="46"/>
        <v>10947106.74</v>
      </c>
      <c r="K98" s="7">
        <f t="shared" si="46"/>
        <v>8800000</v>
      </c>
      <c r="L98" s="7">
        <f t="shared" si="46"/>
        <v>8700000</v>
      </c>
    </row>
    <row r="99" spans="1:12" ht="36.75" customHeight="1" outlineLevel="1">
      <c r="A99" s="62"/>
      <c r="B99" s="78"/>
      <c r="C99" s="35" t="s">
        <v>6</v>
      </c>
      <c r="D99" s="11">
        <v>10242600</v>
      </c>
      <c r="E99" s="11">
        <f>10169500+93+84+74</f>
        <v>10169751</v>
      </c>
      <c r="F99" s="11">
        <f>8847200+100000+105-15095</f>
        <v>8932210</v>
      </c>
      <c r="G99" s="11">
        <f>9358604+134830.96+280000+560000</f>
        <v>10333434.96</v>
      </c>
      <c r="H99" s="14">
        <f>10740471-130600-3-246993.69-190152+7001.18+92000-1486.25-1538500-15542+350000</f>
        <v>9066195.24</v>
      </c>
      <c r="I99" s="14">
        <f>11383867.39+186000+56854.47</f>
        <v>11626721.860000001</v>
      </c>
      <c r="J99" s="14">
        <v>10947106.74</v>
      </c>
      <c r="K99" s="14">
        <v>8800000</v>
      </c>
      <c r="L99" s="14">
        <v>8700000</v>
      </c>
    </row>
    <row r="100" spans="1:12" ht="36.75" customHeight="1" outlineLevel="1">
      <c r="A100" s="60" t="s">
        <v>33</v>
      </c>
      <c r="B100" s="78" t="s">
        <v>31</v>
      </c>
      <c r="C100" s="35" t="s">
        <v>5</v>
      </c>
      <c r="D100" s="7">
        <f t="shared" si="46"/>
        <v>0</v>
      </c>
      <c r="E100" s="7">
        <f t="shared" si="46"/>
        <v>0</v>
      </c>
      <c r="F100" s="7">
        <f t="shared" si="46"/>
        <v>1145536</v>
      </c>
      <c r="G100" s="7">
        <f t="shared" si="46"/>
        <v>1791682</v>
      </c>
      <c r="H100" s="7">
        <f t="shared" si="46"/>
        <v>3495896</v>
      </c>
      <c r="I100" s="7">
        <f t="shared" si="46"/>
        <v>3685760.6</v>
      </c>
      <c r="J100" s="7">
        <f t="shared" si="46"/>
        <v>5012626.26</v>
      </c>
      <c r="K100" s="7">
        <f t="shared" si="46"/>
        <v>5012626.26</v>
      </c>
      <c r="L100" s="7">
        <f t="shared" si="46"/>
        <v>5012626.26</v>
      </c>
    </row>
    <row r="101" spans="1:12" ht="126" customHeight="1" outlineLevel="1">
      <c r="A101" s="62"/>
      <c r="B101" s="78"/>
      <c r="C101" s="35" t="s">
        <v>6</v>
      </c>
      <c r="D101" s="11">
        <v>0</v>
      </c>
      <c r="E101" s="11">
        <v>0</v>
      </c>
      <c r="F101" s="11">
        <f>15095+1130441</f>
        <v>1145536</v>
      </c>
      <c r="G101" s="11">
        <v>1791682</v>
      </c>
      <c r="H101" s="11">
        <f>1792957+3-1.18+1486.25+147408.93+1538500+15542</f>
        <v>3495896</v>
      </c>
      <c r="I101" s="11">
        <f>3685760.61-0.01</f>
        <v>3685760.6</v>
      </c>
      <c r="J101" s="11">
        <v>5012626.26</v>
      </c>
      <c r="K101" s="11">
        <v>5012626.26</v>
      </c>
      <c r="L101" s="11">
        <v>5012626.26</v>
      </c>
    </row>
    <row r="102" spans="1:12" ht="45.75" customHeight="1" outlineLevel="1">
      <c r="A102" s="60" t="s">
        <v>32</v>
      </c>
      <c r="B102" s="57"/>
      <c r="C102" s="37" t="s">
        <v>5</v>
      </c>
      <c r="D102" s="7">
        <f>D103</f>
        <v>0</v>
      </c>
      <c r="E102" s="7">
        <f>E103</f>
        <v>0</v>
      </c>
      <c r="F102" s="7">
        <f>F103</f>
        <v>0</v>
      </c>
      <c r="G102" s="7">
        <v>0</v>
      </c>
      <c r="H102" s="7">
        <f>H103</f>
        <v>1330487.08</v>
      </c>
      <c r="I102" s="7">
        <f>I103</f>
        <v>1338191.06</v>
      </c>
      <c r="J102" s="7">
        <f>J103</f>
        <v>1436000</v>
      </c>
      <c r="K102" s="7">
        <f>K103</f>
        <v>1436000</v>
      </c>
      <c r="L102" s="7">
        <f>L103</f>
        <v>1436000</v>
      </c>
    </row>
    <row r="103" spans="1:12" ht="68.25" customHeight="1" outlineLevel="1">
      <c r="A103" s="62"/>
      <c r="B103" s="57"/>
      <c r="C103" s="37" t="s">
        <v>6</v>
      </c>
      <c r="D103" s="7">
        <v>0</v>
      </c>
      <c r="E103" s="7">
        <v>0</v>
      </c>
      <c r="F103" s="7">
        <v>0</v>
      </c>
      <c r="G103" s="7">
        <v>0</v>
      </c>
      <c r="H103" s="15">
        <v>1330487.08</v>
      </c>
      <c r="I103" s="15">
        <f>1490300-56854.47-95254.47</f>
        <v>1338191.06</v>
      </c>
      <c r="J103" s="15">
        <v>1436000</v>
      </c>
      <c r="K103" s="14">
        <v>1436000</v>
      </c>
      <c r="L103" s="14">
        <v>1436000</v>
      </c>
    </row>
    <row r="104" spans="1:12" ht="35.25" customHeight="1">
      <c r="A104" s="87" t="s">
        <v>18</v>
      </c>
      <c r="B104" s="67"/>
      <c r="C104" s="37" t="s">
        <v>5</v>
      </c>
      <c r="D104" s="7">
        <f aca="true" t="shared" si="47" ref="D104:L104">D108+D106</f>
        <v>550037.51</v>
      </c>
      <c r="E104" s="7">
        <f t="shared" si="47"/>
        <v>438505.27</v>
      </c>
      <c r="F104" s="7">
        <f t="shared" si="47"/>
        <v>287640</v>
      </c>
      <c r="G104" s="7">
        <f t="shared" si="47"/>
        <v>324360</v>
      </c>
      <c r="H104" s="5">
        <f t="shared" si="47"/>
        <v>511424.4</v>
      </c>
      <c r="I104" s="5">
        <f t="shared" si="47"/>
        <v>694171</v>
      </c>
      <c r="J104" s="5">
        <f t="shared" si="47"/>
        <v>340000</v>
      </c>
      <c r="K104" s="5">
        <f t="shared" si="47"/>
        <v>350000</v>
      </c>
      <c r="L104" s="5">
        <f t="shared" si="47"/>
        <v>350000</v>
      </c>
    </row>
    <row r="105" spans="1:12" ht="24.75" customHeight="1">
      <c r="A105" s="88"/>
      <c r="B105" s="67"/>
      <c r="C105" s="37" t="s">
        <v>6</v>
      </c>
      <c r="D105" s="7">
        <f>D109+D107</f>
        <v>550037.51</v>
      </c>
      <c r="E105" s="7">
        <f aca="true" t="shared" si="48" ref="E105:J105">E109</f>
        <v>438505.27</v>
      </c>
      <c r="F105" s="7">
        <f t="shared" si="48"/>
        <v>287640</v>
      </c>
      <c r="G105" s="7">
        <f t="shared" si="48"/>
        <v>324360</v>
      </c>
      <c r="H105" s="5">
        <f>H109+H107</f>
        <v>511424.4</v>
      </c>
      <c r="I105" s="5">
        <f>I109+I107</f>
        <v>694171</v>
      </c>
      <c r="J105" s="5">
        <f t="shared" si="48"/>
        <v>340000</v>
      </c>
      <c r="K105" s="5">
        <f>K109</f>
        <v>350000</v>
      </c>
      <c r="L105" s="5">
        <f>L109</f>
        <v>350000</v>
      </c>
    </row>
    <row r="106" spans="1:12" ht="38.25" customHeight="1">
      <c r="A106" s="66" t="s">
        <v>69</v>
      </c>
      <c r="B106" s="67"/>
      <c r="C106" s="37" t="s">
        <v>5</v>
      </c>
      <c r="D106" s="7">
        <f aca="true" t="shared" si="49" ref="D106:L106">D107</f>
        <v>37877</v>
      </c>
      <c r="E106" s="7">
        <f t="shared" si="49"/>
        <v>0</v>
      </c>
      <c r="F106" s="7">
        <f t="shared" si="49"/>
        <v>0</v>
      </c>
      <c r="G106" s="7">
        <f t="shared" si="49"/>
        <v>0</v>
      </c>
      <c r="H106" s="7">
        <f t="shared" si="49"/>
        <v>195306</v>
      </c>
      <c r="I106" s="7">
        <f t="shared" si="49"/>
        <v>404171</v>
      </c>
      <c r="J106" s="7">
        <f t="shared" si="49"/>
        <v>0</v>
      </c>
      <c r="K106" s="7">
        <f t="shared" si="49"/>
        <v>0</v>
      </c>
      <c r="L106" s="7">
        <f t="shared" si="49"/>
        <v>0</v>
      </c>
    </row>
    <row r="107" spans="1:12" ht="57.75" customHeight="1">
      <c r="A107" s="66"/>
      <c r="B107" s="67"/>
      <c r="C107" s="37" t="s">
        <v>6</v>
      </c>
      <c r="D107" s="8">
        <v>37877</v>
      </c>
      <c r="E107" s="8">
        <v>0</v>
      </c>
      <c r="F107" s="8">
        <v>0</v>
      </c>
      <c r="G107" s="8">
        <f>1000000-1000000</f>
        <v>0</v>
      </c>
      <c r="H107" s="8">
        <f>39061.4+156244.6</f>
        <v>195306</v>
      </c>
      <c r="I107" s="8">
        <f>152000+252171</f>
        <v>404171</v>
      </c>
      <c r="J107" s="8">
        <v>0</v>
      </c>
      <c r="K107" s="8">
        <v>0</v>
      </c>
      <c r="L107" s="8">
        <v>0</v>
      </c>
    </row>
    <row r="108" spans="1:12" ht="69" customHeight="1">
      <c r="A108" s="71" t="s">
        <v>70</v>
      </c>
      <c r="B108" s="35"/>
      <c r="C108" s="35" t="s">
        <v>5</v>
      </c>
      <c r="D108" s="12">
        <f aca="true" t="shared" si="50" ref="D108:L108">D109</f>
        <v>512160.51</v>
      </c>
      <c r="E108" s="12">
        <f t="shared" si="50"/>
        <v>438505.27</v>
      </c>
      <c r="F108" s="12">
        <f t="shared" si="50"/>
        <v>287640</v>
      </c>
      <c r="G108" s="12">
        <f t="shared" si="50"/>
        <v>324360</v>
      </c>
      <c r="H108" s="12">
        <f t="shared" si="50"/>
        <v>316118.4</v>
      </c>
      <c r="I108" s="12">
        <f t="shared" si="50"/>
        <v>290000</v>
      </c>
      <c r="J108" s="12">
        <f t="shared" si="50"/>
        <v>340000</v>
      </c>
      <c r="K108" s="12">
        <f t="shared" si="50"/>
        <v>350000</v>
      </c>
      <c r="L108" s="12">
        <f t="shared" si="50"/>
        <v>350000</v>
      </c>
    </row>
    <row r="109" spans="1:12" ht="157.5" customHeight="1">
      <c r="A109" s="89"/>
      <c r="B109" s="35"/>
      <c r="C109" s="35" t="s">
        <v>6</v>
      </c>
      <c r="D109" s="12">
        <v>512160.51</v>
      </c>
      <c r="E109" s="12">
        <v>438505.27</v>
      </c>
      <c r="F109" s="12">
        <f>287640</f>
        <v>287640</v>
      </c>
      <c r="G109" s="12">
        <v>324360</v>
      </c>
      <c r="H109" s="14">
        <v>316118.4</v>
      </c>
      <c r="I109" s="14">
        <f>380000-90000</f>
        <v>290000</v>
      </c>
      <c r="J109" s="14">
        <v>340000</v>
      </c>
      <c r="K109" s="14">
        <v>350000</v>
      </c>
      <c r="L109" s="14">
        <v>350000</v>
      </c>
    </row>
    <row r="110" spans="1:33" s="25" customFormat="1" ht="33" customHeight="1">
      <c r="A110" s="96" t="s">
        <v>78</v>
      </c>
      <c r="B110" s="98"/>
      <c r="C110" s="53" t="s">
        <v>5</v>
      </c>
      <c r="D110" s="44">
        <f aca="true" t="shared" si="51" ref="D110:L110">D111</f>
        <v>0</v>
      </c>
      <c r="E110" s="44">
        <f t="shared" si="51"/>
        <v>0</v>
      </c>
      <c r="F110" s="44">
        <f t="shared" si="51"/>
        <v>0</v>
      </c>
      <c r="G110" s="44">
        <f t="shared" si="51"/>
        <v>0</v>
      </c>
      <c r="H110" s="44">
        <f t="shared" si="51"/>
        <v>0</v>
      </c>
      <c r="I110" s="44">
        <f t="shared" si="51"/>
        <v>0</v>
      </c>
      <c r="J110" s="44">
        <f t="shared" si="51"/>
        <v>0</v>
      </c>
      <c r="K110" s="44">
        <f t="shared" si="51"/>
        <v>0</v>
      </c>
      <c r="L110" s="44">
        <f t="shared" si="51"/>
        <v>0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s="25" customFormat="1" ht="33" customHeight="1">
      <c r="A111" s="97"/>
      <c r="B111" s="99"/>
      <c r="C111" s="53" t="s">
        <v>6</v>
      </c>
      <c r="D111" s="44">
        <f>D113</f>
        <v>0</v>
      </c>
      <c r="E111" s="44">
        <f aca="true" t="shared" si="52" ref="E111:L111">E113</f>
        <v>0</v>
      </c>
      <c r="F111" s="44">
        <f t="shared" si="52"/>
        <v>0</v>
      </c>
      <c r="G111" s="44">
        <f t="shared" si="52"/>
        <v>0</v>
      </c>
      <c r="H111" s="44">
        <f t="shared" si="52"/>
        <v>0</v>
      </c>
      <c r="I111" s="44">
        <f t="shared" si="52"/>
        <v>0</v>
      </c>
      <c r="J111" s="44">
        <f t="shared" si="52"/>
        <v>0</v>
      </c>
      <c r="K111" s="44">
        <f t="shared" si="52"/>
        <v>0</v>
      </c>
      <c r="L111" s="44">
        <f t="shared" si="52"/>
        <v>0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37.5" customHeight="1">
      <c r="A112" s="55" t="s">
        <v>81</v>
      </c>
      <c r="B112" s="57"/>
      <c r="C112" s="52" t="s">
        <v>5</v>
      </c>
      <c r="D112" s="9">
        <f aca="true" t="shared" si="53" ref="D112:L112">D113</f>
        <v>0</v>
      </c>
      <c r="E112" s="9">
        <f t="shared" si="53"/>
        <v>0</v>
      </c>
      <c r="F112" s="9">
        <f t="shared" si="53"/>
        <v>0</v>
      </c>
      <c r="G112" s="9">
        <f t="shared" si="53"/>
        <v>0</v>
      </c>
      <c r="H112" s="9">
        <f t="shared" si="53"/>
        <v>0</v>
      </c>
      <c r="I112" s="9">
        <f t="shared" si="53"/>
        <v>0</v>
      </c>
      <c r="J112" s="9">
        <f t="shared" si="53"/>
        <v>0</v>
      </c>
      <c r="K112" s="9">
        <f t="shared" si="53"/>
        <v>0</v>
      </c>
      <c r="L112" s="9">
        <f t="shared" si="53"/>
        <v>0</v>
      </c>
    </row>
    <row r="113" spans="1:12" ht="69.75" customHeight="1">
      <c r="A113" s="56"/>
      <c r="B113" s="57"/>
      <c r="C113" s="52" t="s">
        <v>6</v>
      </c>
      <c r="D113" s="8">
        <v>0</v>
      </c>
      <c r="E113" s="8">
        <v>0</v>
      </c>
      <c r="F113" s="8">
        <v>0</v>
      </c>
      <c r="G113" s="8">
        <v>0</v>
      </c>
      <c r="H113" s="14">
        <v>0</v>
      </c>
      <c r="I113" s="14">
        <v>0</v>
      </c>
      <c r="J113" s="14"/>
      <c r="K113" s="14">
        <v>0</v>
      </c>
      <c r="L113" s="14">
        <v>0</v>
      </c>
    </row>
    <row r="114" spans="1:33" s="25" customFormat="1" ht="35.25" customHeight="1">
      <c r="A114" s="79" t="s">
        <v>10</v>
      </c>
      <c r="B114" s="79" t="s">
        <v>39</v>
      </c>
      <c r="C114" s="36" t="s">
        <v>5</v>
      </c>
      <c r="D114" s="6">
        <f>D116</f>
        <v>1363357.2999999998</v>
      </c>
      <c r="E114" s="6">
        <f>E116</f>
        <v>1433017.01</v>
      </c>
      <c r="F114" s="6">
        <f aca="true" t="shared" si="54" ref="F114:H115">F116</f>
        <v>1485542.18</v>
      </c>
      <c r="G114" s="6">
        <f t="shared" si="54"/>
        <v>1787921.27</v>
      </c>
      <c r="H114" s="6">
        <f t="shared" si="54"/>
        <v>1800140.37</v>
      </c>
      <c r="I114" s="6">
        <f>I116</f>
        <v>1877833.3399999999</v>
      </c>
      <c r="J114" s="6">
        <f>J116</f>
        <v>1694000</v>
      </c>
      <c r="K114" s="6">
        <f>K116</f>
        <v>793000</v>
      </c>
      <c r="L114" s="6">
        <f>L116</f>
        <v>793000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s="25" customFormat="1" ht="47.25" customHeight="1">
      <c r="A115" s="79"/>
      <c r="B115" s="79"/>
      <c r="C115" s="36" t="s">
        <v>6</v>
      </c>
      <c r="D115" s="6">
        <f>D117</f>
        <v>1363357.2999999998</v>
      </c>
      <c r="E115" s="6">
        <f>E117</f>
        <v>1433017.01</v>
      </c>
      <c r="F115" s="6">
        <f t="shared" si="54"/>
        <v>1485542.18</v>
      </c>
      <c r="G115" s="6">
        <f t="shared" si="54"/>
        <v>1787921.27</v>
      </c>
      <c r="H115" s="6">
        <f t="shared" si="54"/>
        <v>1800140.37</v>
      </c>
      <c r="I115" s="6">
        <v>1877833.34</v>
      </c>
      <c r="J115" s="6">
        <f>J117</f>
        <v>1694000</v>
      </c>
      <c r="K115" s="6">
        <f>K117</f>
        <v>793000</v>
      </c>
      <c r="L115" s="6">
        <f>L117</f>
        <v>793000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12" ht="41.25" customHeight="1">
      <c r="A116" s="82" t="s">
        <v>37</v>
      </c>
      <c r="B116" s="67"/>
      <c r="C116" s="37" t="s">
        <v>5</v>
      </c>
      <c r="D116" s="7">
        <f>D118+D120</f>
        <v>1363357.2999999998</v>
      </c>
      <c r="E116" s="7">
        <f aca="true" t="shared" si="55" ref="E116:K116">E118+E120</f>
        <v>1433017.01</v>
      </c>
      <c r="F116" s="7">
        <f t="shared" si="55"/>
        <v>1485542.18</v>
      </c>
      <c r="G116" s="7">
        <f t="shared" si="55"/>
        <v>1787921.27</v>
      </c>
      <c r="H116" s="7">
        <f t="shared" si="55"/>
        <v>1800140.37</v>
      </c>
      <c r="I116" s="7">
        <f t="shared" si="55"/>
        <v>1877833.3399999999</v>
      </c>
      <c r="J116" s="7">
        <f t="shared" si="55"/>
        <v>1694000</v>
      </c>
      <c r="K116" s="7">
        <f t="shared" si="55"/>
        <v>793000</v>
      </c>
      <c r="L116" s="7">
        <f>L118+L120</f>
        <v>793000</v>
      </c>
    </row>
    <row r="117" spans="1:12" ht="28.5" customHeight="1">
      <c r="A117" s="62"/>
      <c r="B117" s="67"/>
      <c r="C117" s="37" t="s">
        <v>6</v>
      </c>
      <c r="D117" s="7">
        <f>D119+D121</f>
        <v>1363357.2999999998</v>
      </c>
      <c r="E117" s="7">
        <f aca="true" t="shared" si="56" ref="E117:K117">E119+E121</f>
        <v>1433017.01</v>
      </c>
      <c r="F117" s="7">
        <f t="shared" si="56"/>
        <v>1485542.18</v>
      </c>
      <c r="G117" s="7">
        <f t="shared" si="56"/>
        <v>1787921.27</v>
      </c>
      <c r="H117" s="7">
        <f t="shared" si="56"/>
        <v>1800140.37</v>
      </c>
      <c r="I117" s="7">
        <f t="shared" si="56"/>
        <v>1877833.3399999999</v>
      </c>
      <c r="J117" s="7">
        <f t="shared" si="56"/>
        <v>1694000</v>
      </c>
      <c r="K117" s="7">
        <f t="shared" si="56"/>
        <v>793000</v>
      </c>
      <c r="L117" s="7">
        <f>L119+L121</f>
        <v>793000</v>
      </c>
    </row>
    <row r="118" spans="1:12" ht="38.25" customHeight="1">
      <c r="A118" s="60" t="s">
        <v>71</v>
      </c>
      <c r="B118" s="67"/>
      <c r="C118" s="37" t="s">
        <v>5</v>
      </c>
      <c r="D118" s="7">
        <f aca="true" t="shared" si="57" ref="D118:L118">D119</f>
        <v>316537.35</v>
      </c>
      <c r="E118" s="7">
        <f t="shared" si="57"/>
        <v>322456.56</v>
      </c>
      <c r="F118" s="7">
        <f t="shared" si="57"/>
        <v>421733.47</v>
      </c>
      <c r="G118" s="7">
        <f t="shared" si="57"/>
        <v>527868.73</v>
      </c>
      <c r="H118" s="7">
        <f>H119</f>
        <v>584492.73</v>
      </c>
      <c r="I118" s="7">
        <f t="shared" si="57"/>
        <v>631000</v>
      </c>
      <c r="J118" s="7">
        <f t="shared" si="57"/>
        <v>631000</v>
      </c>
      <c r="K118" s="7">
        <f t="shared" si="57"/>
        <v>0</v>
      </c>
      <c r="L118" s="7">
        <f t="shared" si="57"/>
        <v>0</v>
      </c>
    </row>
    <row r="119" spans="1:12" ht="38.25" customHeight="1">
      <c r="A119" s="62"/>
      <c r="B119" s="67"/>
      <c r="C119" s="37" t="s">
        <v>6</v>
      </c>
      <c r="D119" s="8">
        <v>316537.35</v>
      </c>
      <c r="E119" s="8">
        <v>322456.56</v>
      </c>
      <c r="F119" s="8">
        <f>421733.47</f>
        <v>421733.47</v>
      </c>
      <c r="G119" s="8">
        <v>527868.73</v>
      </c>
      <c r="H119" s="14">
        <v>584492.73</v>
      </c>
      <c r="I119" s="14">
        <v>631000</v>
      </c>
      <c r="J119" s="14">
        <v>631000</v>
      </c>
      <c r="K119" s="14">
        <v>0</v>
      </c>
      <c r="L119" s="14">
        <v>0</v>
      </c>
    </row>
    <row r="120" spans="1:12" ht="34.5" customHeight="1">
      <c r="A120" s="71" t="s">
        <v>72</v>
      </c>
      <c r="B120" s="73"/>
      <c r="C120" s="46" t="s">
        <v>5</v>
      </c>
      <c r="D120" s="7">
        <f>D122+D124</f>
        <v>1046819.95</v>
      </c>
      <c r="E120" s="7">
        <f aca="true" t="shared" si="58" ref="E120:K120">E122+E124</f>
        <v>1110560.45</v>
      </c>
      <c r="F120" s="7">
        <f t="shared" si="58"/>
        <v>1063808.71</v>
      </c>
      <c r="G120" s="7">
        <f t="shared" si="58"/>
        <v>1260052.54</v>
      </c>
      <c r="H120" s="7">
        <f t="shared" si="58"/>
        <v>1215647.6400000001</v>
      </c>
      <c r="I120" s="7">
        <f t="shared" si="58"/>
        <v>1246833.3399999999</v>
      </c>
      <c r="J120" s="7">
        <f t="shared" si="58"/>
        <v>1063000</v>
      </c>
      <c r="K120" s="7">
        <f t="shared" si="58"/>
        <v>793000</v>
      </c>
      <c r="L120" s="7">
        <f>L122+L124</f>
        <v>793000</v>
      </c>
    </row>
    <row r="121" spans="1:12" ht="34.5" customHeight="1">
      <c r="A121" s="72"/>
      <c r="B121" s="74"/>
      <c r="C121" s="46" t="s">
        <v>6</v>
      </c>
      <c r="D121" s="8">
        <f>D123+D125</f>
        <v>1046819.95</v>
      </c>
      <c r="E121" s="8">
        <f aca="true" t="shared" si="59" ref="E121:K121">E123+E125</f>
        <v>1110560.45</v>
      </c>
      <c r="F121" s="8">
        <f t="shared" si="59"/>
        <v>1063808.71</v>
      </c>
      <c r="G121" s="8">
        <f t="shared" si="59"/>
        <v>1260052.54</v>
      </c>
      <c r="H121" s="8">
        <f t="shared" si="59"/>
        <v>1215647.6400000001</v>
      </c>
      <c r="I121" s="8">
        <f t="shared" si="59"/>
        <v>1246833.3399999999</v>
      </c>
      <c r="J121" s="8">
        <f t="shared" si="59"/>
        <v>1063000</v>
      </c>
      <c r="K121" s="8">
        <f t="shared" si="59"/>
        <v>793000</v>
      </c>
      <c r="L121" s="8">
        <f>L123+L125</f>
        <v>793000</v>
      </c>
    </row>
    <row r="122" spans="1:12" ht="34.5" customHeight="1" outlineLevel="1">
      <c r="A122" s="71" t="s">
        <v>44</v>
      </c>
      <c r="B122" s="73"/>
      <c r="C122" s="37" t="s">
        <v>5</v>
      </c>
      <c r="D122" s="7">
        <f aca="true" t="shared" si="60" ref="D122:L122">D123</f>
        <v>568600</v>
      </c>
      <c r="E122" s="7">
        <f t="shared" si="60"/>
        <v>1110560.45</v>
      </c>
      <c r="F122" s="7">
        <f t="shared" si="60"/>
        <v>1063808.71</v>
      </c>
      <c r="G122" s="7">
        <f t="shared" si="60"/>
        <v>1260052.54</v>
      </c>
      <c r="H122" s="7">
        <f t="shared" si="60"/>
        <v>773000</v>
      </c>
      <c r="I122" s="7">
        <f t="shared" si="60"/>
        <v>976833.34</v>
      </c>
      <c r="J122" s="7">
        <f t="shared" si="60"/>
        <v>793000</v>
      </c>
      <c r="K122" s="7">
        <f t="shared" si="60"/>
        <v>793000</v>
      </c>
      <c r="L122" s="7">
        <f t="shared" si="60"/>
        <v>793000</v>
      </c>
    </row>
    <row r="123" spans="1:12" ht="34.5" customHeight="1" outlineLevel="1">
      <c r="A123" s="72"/>
      <c r="B123" s="74"/>
      <c r="C123" s="37" t="s">
        <v>6</v>
      </c>
      <c r="D123" s="8">
        <v>568600</v>
      </c>
      <c r="E123" s="8">
        <v>1110560.45</v>
      </c>
      <c r="F123" s="8">
        <f>1063808.71</f>
        <v>1063808.71</v>
      </c>
      <c r="G123" s="8">
        <v>1260052.54</v>
      </c>
      <c r="H123" s="14">
        <v>773000</v>
      </c>
      <c r="I123" s="14">
        <f>976833.33+0.01</f>
        <v>976833.34</v>
      </c>
      <c r="J123" s="14">
        <v>793000</v>
      </c>
      <c r="K123" s="14">
        <v>793000</v>
      </c>
      <c r="L123" s="14">
        <v>793000</v>
      </c>
    </row>
    <row r="124" spans="1:12" ht="34.5" customHeight="1" outlineLevel="2">
      <c r="A124" s="71" t="s">
        <v>45</v>
      </c>
      <c r="B124" s="73"/>
      <c r="C124" s="37" t="s">
        <v>5</v>
      </c>
      <c r="D124" s="7">
        <f aca="true" t="shared" si="61" ref="D124:L124">D125</f>
        <v>478219.95</v>
      </c>
      <c r="E124" s="7">
        <f t="shared" si="61"/>
        <v>0</v>
      </c>
      <c r="F124" s="7">
        <f t="shared" si="61"/>
        <v>0</v>
      </c>
      <c r="G124" s="7">
        <f t="shared" si="61"/>
        <v>0</v>
      </c>
      <c r="H124" s="7">
        <f t="shared" si="61"/>
        <v>442647.64</v>
      </c>
      <c r="I124" s="7">
        <f t="shared" si="61"/>
        <v>270000</v>
      </c>
      <c r="J124" s="7">
        <f t="shared" si="61"/>
        <v>270000</v>
      </c>
      <c r="K124" s="7">
        <f t="shared" si="61"/>
        <v>0</v>
      </c>
      <c r="L124" s="7">
        <f t="shared" si="61"/>
        <v>0</v>
      </c>
    </row>
    <row r="125" spans="1:12" ht="77.25" customHeight="1" outlineLevel="2">
      <c r="A125" s="72"/>
      <c r="B125" s="74"/>
      <c r="C125" s="37" t="s">
        <v>6</v>
      </c>
      <c r="D125" s="8">
        <v>478219.95</v>
      </c>
      <c r="E125" s="8">
        <v>0</v>
      </c>
      <c r="F125" s="8">
        <v>0</v>
      </c>
      <c r="G125" s="8">
        <v>0</v>
      </c>
      <c r="H125" s="8">
        <v>442647.64</v>
      </c>
      <c r="I125" s="8">
        <v>270000</v>
      </c>
      <c r="J125" s="8">
        <v>270000</v>
      </c>
      <c r="K125" s="8">
        <v>0</v>
      </c>
      <c r="L125" s="8">
        <v>0</v>
      </c>
    </row>
    <row r="126" spans="1:33" s="25" customFormat="1" ht="35.25" customHeight="1">
      <c r="A126" s="79" t="s">
        <v>11</v>
      </c>
      <c r="B126" s="79" t="s">
        <v>40</v>
      </c>
      <c r="C126" s="36" t="s">
        <v>5</v>
      </c>
      <c r="D126" s="6">
        <f>D128</f>
        <v>17751623.37</v>
      </c>
      <c r="E126" s="6">
        <f>E128</f>
        <v>18856838.96</v>
      </c>
      <c r="F126" s="6">
        <f aca="true" t="shared" si="62" ref="F126:H127">F128</f>
        <v>18590280.59</v>
      </c>
      <c r="G126" s="6">
        <f t="shared" si="62"/>
        <v>20721640.94</v>
      </c>
      <c r="H126" s="6">
        <f t="shared" si="62"/>
        <v>20824757.56</v>
      </c>
      <c r="I126" s="6">
        <f aca="true" t="shared" si="63" ref="I126:K127">I128</f>
        <v>24270771.19</v>
      </c>
      <c r="J126" s="6">
        <f t="shared" si="63"/>
        <v>23830194</v>
      </c>
      <c r="K126" s="6">
        <f t="shared" si="63"/>
        <v>19407760</v>
      </c>
      <c r="L126" s="6">
        <f>L128</f>
        <v>18907760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s="25" customFormat="1" ht="48.75" customHeight="1">
      <c r="A127" s="79"/>
      <c r="B127" s="79"/>
      <c r="C127" s="36" t="s">
        <v>6</v>
      </c>
      <c r="D127" s="6">
        <f>D129</f>
        <v>17751623.37</v>
      </c>
      <c r="E127" s="6">
        <f>E129</f>
        <v>18856838.96</v>
      </c>
      <c r="F127" s="6">
        <f t="shared" si="62"/>
        <v>18590280.59</v>
      </c>
      <c r="G127" s="6">
        <f t="shared" si="62"/>
        <v>20721640.94</v>
      </c>
      <c r="H127" s="6">
        <f t="shared" si="62"/>
        <v>20824757.56</v>
      </c>
      <c r="I127" s="6">
        <f t="shared" si="63"/>
        <v>24270771.19</v>
      </c>
      <c r="J127" s="6">
        <f t="shared" si="63"/>
        <v>23830194</v>
      </c>
      <c r="K127" s="6">
        <f t="shared" si="63"/>
        <v>19407760</v>
      </c>
      <c r="L127" s="6">
        <f>L129</f>
        <v>18907760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12" ht="42" customHeight="1">
      <c r="A128" s="84" t="s">
        <v>19</v>
      </c>
      <c r="B128" s="73"/>
      <c r="C128" s="33" t="s">
        <v>5</v>
      </c>
      <c r="D128" s="29">
        <f aca="true" t="shared" si="64" ref="D128:H129">D130+D136</f>
        <v>17751623.37</v>
      </c>
      <c r="E128" s="29">
        <f t="shared" si="64"/>
        <v>18856838.96</v>
      </c>
      <c r="F128" s="29">
        <f t="shared" si="64"/>
        <v>18590280.59</v>
      </c>
      <c r="G128" s="29">
        <f t="shared" si="64"/>
        <v>20721640.94</v>
      </c>
      <c r="H128" s="29">
        <f t="shared" si="64"/>
        <v>20824757.56</v>
      </c>
      <c r="I128" s="29">
        <f aca="true" t="shared" si="65" ref="I128:K129">I130+I136+I138</f>
        <v>24270771.19</v>
      </c>
      <c r="J128" s="29">
        <f t="shared" si="65"/>
        <v>23830194</v>
      </c>
      <c r="K128" s="29">
        <f t="shared" si="65"/>
        <v>19407760</v>
      </c>
      <c r="L128" s="29">
        <f>L130+L136+L138</f>
        <v>18907760</v>
      </c>
    </row>
    <row r="129" spans="1:12" ht="42" customHeight="1">
      <c r="A129" s="85"/>
      <c r="B129" s="86"/>
      <c r="C129" s="33" t="s">
        <v>6</v>
      </c>
      <c r="D129" s="29">
        <f t="shared" si="64"/>
        <v>17751623.37</v>
      </c>
      <c r="E129" s="29">
        <f t="shared" si="64"/>
        <v>18856838.96</v>
      </c>
      <c r="F129" s="29">
        <f t="shared" si="64"/>
        <v>18590280.59</v>
      </c>
      <c r="G129" s="29">
        <f t="shared" si="64"/>
        <v>20721640.94</v>
      </c>
      <c r="H129" s="29">
        <f t="shared" si="64"/>
        <v>20824757.56</v>
      </c>
      <c r="I129" s="29">
        <f t="shared" si="65"/>
        <v>24270771.19</v>
      </c>
      <c r="J129" s="29">
        <f t="shared" si="65"/>
        <v>23830194</v>
      </c>
      <c r="K129" s="29">
        <f t="shared" si="65"/>
        <v>19407760</v>
      </c>
      <c r="L129" s="29">
        <f>L131+L137+L139</f>
        <v>18907760</v>
      </c>
    </row>
    <row r="130" spans="1:12" ht="45" customHeight="1">
      <c r="A130" s="65" t="s">
        <v>73</v>
      </c>
      <c r="B130" s="67"/>
      <c r="C130" s="33" t="s">
        <v>5</v>
      </c>
      <c r="D130" s="7">
        <f aca="true" t="shared" si="66" ref="D130:L132">D131</f>
        <v>17742459.37</v>
      </c>
      <c r="E130" s="7">
        <f t="shared" si="66"/>
        <v>18848564.96</v>
      </c>
      <c r="F130" s="7">
        <f t="shared" si="66"/>
        <v>18584738.81</v>
      </c>
      <c r="G130" s="7">
        <f t="shared" si="66"/>
        <v>20716440.94</v>
      </c>
      <c r="H130" s="7">
        <f t="shared" si="66"/>
        <v>20819817.56</v>
      </c>
      <c r="I130" s="7">
        <f t="shared" si="66"/>
        <v>23265445.19</v>
      </c>
      <c r="J130" s="7">
        <f t="shared" si="66"/>
        <v>23824664</v>
      </c>
      <c r="K130" s="7">
        <f t="shared" si="66"/>
        <v>19402000</v>
      </c>
      <c r="L130" s="7">
        <f t="shared" si="66"/>
        <v>18902000</v>
      </c>
    </row>
    <row r="131" spans="1:12" ht="33" customHeight="1">
      <c r="A131" s="66"/>
      <c r="B131" s="67"/>
      <c r="C131" s="33" t="s">
        <v>6</v>
      </c>
      <c r="D131" s="14">
        <f aca="true" t="shared" si="67" ref="D131:K131">D133+D135</f>
        <v>17742459.37</v>
      </c>
      <c r="E131" s="14">
        <f t="shared" si="67"/>
        <v>18848564.96</v>
      </c>
      <c r="F131" s="14">
        <f t="shared" si="67"/>
        <v>18584738.81</v>
      </c>
      <c r="G131" s="14">
        <f t="shared" si="67"/>
        <v>20716440.94</v>
      </c>
      <c r="H131" s="14">
        <f t="shared" si="67"/>
        <v>20819817.56</v>
      </c>
      <c r="I131" s="14">
        <f t="shared" si="67"/>
        <v>23265445.19</v>
      </c>
      <c r="J131" s="14">
        <f t="shared" si="67"/>
        <v>23824664</v>
      </c>
      <c r="K131" s="14">
        <f t="shared" si="67"/>
        <v>19402000</v>
      </c>
      <c r="L131" s="14">
        <f>L133+L135</f>
        <v>18902000</v>
      </c>
    </row>
    <row r="132" spans="1:12" ht="45" customHeight="1" outlineLevel="1">
      <c r="A132" s="65" t="s">
        <v>43</v>
      </c>
      <c r="B132" s="67"/>
      <c r="C132" s="45" t="s">
        <v>5</v>
      </c>
      <c r="D132" s="7">
        <f t="shared" si="66"/>
        <v>17742459.37</v>
      </c>
      <c r="E132" s="7">
        <f t="shared" si="66"/>
        <v>18848564.96</v>
      </c>
      <c r="F132" s="7">
        <f t="shared" si="66"/>
        <v>18584738.81</v>
      </c>
      <c r="G132" s="7">
        <f t="shared" si="66"/>
        <v>20716440.94</v>
      </c>
      <c r="H132" s="7">
        <f t="shared" si="66"/>
        <v>20819817.56</v>
      </c>
      <c r="I132" s="7">
        <f t="shared" si="66"/>
        <v>22343290.69</v>
      </c>
      <c r="J132" s="7">
        <f t="shared" si="66"/>
        <v>22822664</v>
      </c>
      <c r="K132" s="7">
        <f t="shared" si="66"/>
        <v>18400000</v>
      </c>
      <c r="L132" s="7">
        <f t="shared" si="66"/>
        <v>17900000</v>
      </c>
    </row>
    <row r="133" spans="1:12" ht="33" customHeight="1" outlineLevel="1">
      <c r="A133" s="66"/>
      <c r="B133" s="67"/>
      <c r="C133" s="45" t="s">
        <v>6</v>
      </c>
      <c r="D133" s="29">
        <v>17742459.37</v>
      </c>
      <c r="E133" s="29">
        <v>18848564.96</v>
      </c>
      <c r="F133" s="29">
        <f>18584738.81</f>
        <v>18584738.81</v>
      </c>
      <c r="G133" s="7">
        <v>20716440.94</v>
      </c>
      <c r="H133" s="14">
        <v>20819817.56</v>
      </c>
      <c r="I133" s="14">
        <f>22207739+12000+70851.69+52700</f>
        <v>22343290.69</v>
      </c>
      <c r="J133" s="14">
        <v>22822664</v>
      </c>
      <c r="K133" s="14">
        <v>18400000</v>
      </c>
      <c r="L133" s="14">
        <v>17900000</v>
      </c>
    </row>
    <row r="134" spans="1:12" s="1" customFormat="1" ht="67.5" customHeight="1" outlineLevel="1">
      <c r="A134" s="71" t="s">
        <v>42</v>
      </c>
      <c r="B134" s="45"/>
      <c r="C134" s="45" t="s">
        <v>5</v>
      </c>
      <c r="D134" s="30">
        <f aca="true" t="shared" si="68" ref="D134:L136">D135</f>
        <v>0</v>
      </c>
      <c r="E134" s="30">
        <f t="shared" si="68"/>
        <v>0</v>
      </c>
      <c r="F134" s="30">
        <f t="shared" si="68"/>
        <v>0</v>
      </c>
      <c r="G134" s="8">
        <f t="shared" si="68"/>
        <v>0</v>
      </c>
      <c r="H134" s="8">
        <f t="shared" si="68"/>
        <v>0</v>
      </c>
      <c r="I134" s="8">
        <f t="shared" si="68"/>
        <v>922154.5</v>
      </c>
      <c r="J134" s="8">
        <f t="shared" si="68"/>
        <v>1002000</v>
      </c>
      <c r="K134" s="8">
        <f t="shared" si="68"/>
        <v>1002000</v>
      </c>
      <c r="L134" s="8">
        <f t="shared" si="68"/>
        <v>1002000</v>
      </c>
    </row>
    <row r="135" spans="1:12" s="1" customFormat="1" ht="42" customHeight="1" outlineLevel="1">
      <c r="A135" s="72"/>
      <c r="B135" s="45"/>
      <c r="C135" s="45" t="s">
        <v>6</v>
      </c>
      <c r="D135" s="30">
        <v>0</v>
      </c>
      <c r="E135" s="30">
        <v>0</v>
      </c>
      <c r="F135" s="30">
        <v>0</v>
      </c>
      <c r="G135" s="8">
        <v>0</v>
      </c>
      <c r="H135" s="14">
        <v>0</v>
      </c>
      <c r="I135" s="14">
        <f>962000-12000-16529.64-11315.86</f>
        <v>922154.5</v>
      </c>
      <c r="J135" s="14">
        <v>1002000</v>
      </c>
      <c r="K135" s="14">
        <v>1002000</v>
      </c>
      <c r="L135" s="14">
        <v>1002000</v>
      </c>
    </row>
    <row r="136" spans="1:12" s="1" customFormat="1" ht="67.5" customHeight="1">
      <c r="A136" s="71" t="s">
        <v>74</v>
      </c>
      <c r="B136" s="33"/>
      <c r="C136" s="33" t="s">
        <v>5</v>
      </c>
      <c r="D136" s="30">
        <f t="shared" si="68"/>
        <v>9164</v>
      </c>
      <c r="E136" s="30">
        <f t="shared" si="68"/>
        <v>8274</v>
      </c>
      <c r="F136" s="30">
        <f t="shared" si="68"/>
        <v>5541.78</v>
      </c>
      <c r="G136" s="8">
        <f t="shared" si="68"/>
        <v>5200</v>
      </c>
      <c r="H136" s="8">
        <f t="shared" si="68"/>
        <v>4940</v>
      </c>
      <c r="I136" s="8">
        <f t="shared" si="68"/>
        <v>5326</v>
      </c>
      <c r="J136" s="8">
        <f t="shared" si="68"/>
        <v>5530</v>
      </c>
      <c r="K136" s="8">
        <f t="shared" si="68"/>
        <v>5760</v>
      </c>
      <c r="L136" s="8">
        <f t="shared" si="68"/>
        <v>5760</v>
      </c>
    </row>
    <row r="137" spans="1:12" s="1" customFormat="1" ht="132.75" customHeight="1">
      <c r="A137" s="72"/>
      <c r="B137" s="33"/>
      <c r="C137" s="33" t="s">
        <v>6</v>
      </c>
      <c r="D137" s="30">
        <v>9164</v>
      </c>
      <c r="E137" s="30">
        <f>9274-1000</f>
        <v>8274</v>
      </c>
      <c r="F137" s="30">
        <v>5541.78</v>
      </c>
      <c r="G137" s="8">
        <v>5200</v>
      </c>
      <c r="H137" s="14">
        <v>4940</v>
      </c>
      <c r="I137" s="14">
        <f>6226-900</f>
        <v>5326</v>
      </c>
      <c r="J137" s="14">
        <v>5530</v>
      </c>
      <c r="K137" s="14">
        <v>5760</v>
      </c>
      <c r="L137" s="14">
        <v>5760</v>
      </c>
    </row>
    <row r="138" spans="1:12" ht="38.25" customHeight="1">
      <c r="A138" s="78" t="s">
        <v>75</v>
      </c>
      <c r="B138" s="66"/>
      <c r="C138" s="47" t="s">
        <v>5</v>
      </c>
      <c r="D138" s="9">
        <f aca="true" t="shared" si="69" ref="D138:L138">D139</f>
        <v>0</v>
      </c>
      <c r="E138" s="9">
        <f t="shared" si="69"/>
        <v>0</v>
      </c>
      <c r="F138" s="9">
        <f t="shared" si="69"/>
        <v>0</v>
      </c>
      <c r="G138" s="9">
        <f t="shared" si="69"/>
        <v>0</v>
      </c>
      <c r="H138" s="9">
        <f t="shared" si="69"/>
        <v>0</v>
      </c>
      <c r="I138" s="9">
        <f t="shared" si="69"/>
        <v>1000000</v>
      </c>
      <c r="J138" s="9">
        <f t="shared" si="69"/>
        <v>0</v>
      </c>
      <c r="K138" s="9">
        <f t="shared" si="69"/>
        <v>0</v>
      </c>
      <c r="L138" s="9">
        <f t="shared" si="69"/>
        <v>0</v>
      </c>
    </row>
    <row r="139" spans="1:12" ht="60.75" customHeight="1">
      <c r="A139" s="78"/>
      <c r="B139" s="66"/>
      <c r="C139" s="47" t="s">
        <v>6</v>
      </c>
      <c r="D139" s="10">
        <f>D141+D143</f>
        <v>0</v>
      </c>
      <c r="E139" s="10">
        <f>E141+E143</f>
        <v>0</v>
      </c>
      <c r="F139" s="10">
        <f>F141+F143</f>
        <v>0</v>
      </c>
      <c r="G139" s="10">
        <f>G141+G143</f>
        <v>0</v>
      </c>
      <c r="H139" s="10"/>
      <c r="I139" s="10">
        <f>I141</f>
        <v>1000000</v>
      </c>
      <c r="J139" s="10"/>
      <c r="K139" s="10"/>
      <c r="L139" s="10"/>
    </row>
    <row r="140" spans="1:12" ht="38.25" customHeight="1" outlineLevel="1">
      <c r="A140" s="78" t="s">
        <v>46</v>
      </c>
      <c r="B140" s="66"/>
      <c r="C140" s="47" t="s">
        <v>5</v>
      </c>
      <c r="D140" s="9">
        <v>0</v>
      </c>
      <c r="E140" s="9">
        <v>0</v>
      </c>
      <c r="F140" s="9">
        <f aca="true" t="shared" si="70" ref="F140:L140">F141</f>
        <v>0</v>
      </c>
      <c r="G140" s="9">
        <v>0</v>
      </c>
      <c r="H140" s="9">
        <v>0</v>
      </c>
      <c r="I140" s="9">
        <f>I141</f>
        <v>1000000</v>
      </c>
      <c r="J140" s="9">
        <f t="shared" si="70"/>
        <v>0</v>
      </c>
      <c r="K140" s="9">
        <f t="shared" si="70"/>
        <v>0</v>
      </c>
      <c r="L140" s="9">
        <f t="shared" si="70"/>
        <v>0</v>
      </c>
    </row>
    <row r="141" spans="1:12" ht="47.25" customHeight="1" outlineLevel="1">
      <c r="A141" s="78"/>
      <c r="B141" s="66"/>
      <c r="C141" s="47" t="s">
        <v>6</v>
      </c>
      <c r="D141" s="10">
        <v>0</v>
      </c>
      <c r="E141" s="10">
        <v>0</v>
      </c>
      <c r="F141" s="10">
        <v>0</v>
      </c>
      <c r="G141" s="10">
        <v>0</v>
      </c>
      <c r="H141" s="14">
        <v>0</v>
      </c>
      <c r="I141" s="14">
        <v>1000000</v>
      </c>
      <c r="J141" s="14">
        <v>0</v>
      </c>
      <c r="K141" s="14">
        <v>0</v>
      </c>
      <c r="L141" s="14">
        <v>0</v>
      </c>
    </row>
    <row r="142" spans="1:12" s="1" customFormat="1" ht="18.75">
      <c r="A142" s="17"/>
      <c r="B142" s="18"/>
      <c r="C142" s="18"/>
      <c r="D142" s="2"/>
      <c r="E142" s="2"/>
      <c r="F142" s="2"/>
      <c r="G142" s="2"/>
      <c r="H142" s="2"/>
      <c r="I142" s="2"/>
      <c r="J142" s="2"/>
      <c r="K142" s="2"/>
      <c r="L142" s="2"/>
    </row>
    <row r="143" spans="1:12" s="1" customFormat="1" ht="18.75">
      <c r="A143" s="17"/>
      <c r="B143" s="18"/>
      <c r="C143" s="18"/>
      <c r="D143" s="2"/>
      <c r="E143" s="2"/>
      <c r="F143" s="2"/>
      <c r="G143" s="2"/>
      <c r="H143" s="2"/>
      <c r="I143" s="2"/>
      <c r="J143" s="2"/>
      <c r="K143" s="2"/>
      <c r="L143" s="2"/>
    </row>
    <row r="144" spans="1:12" s="1" customFormat="1" ht="18.75">
      <c r="A144" s="18"/>
      <c r="B144" s="18"/>
      <c r="C144" s="18"/>
      <c r="D144" s="2"/>
      <c r="E144" s="2"/>
      <c r="F144" s="2"/>
      <c r="G144" s="2"/>
      <c r="H144" s="2"/>
      <c r="I144" s="2"/>
      <c r="J144" s="2"/>
      <c r="K144" s="2"/>
      <c r="L144" s="2"/>
    </row>
    <row r="145" spans="1:12" s="1" customFormat="1" ht="18.75">
      <c r="A145" s="18"/>
      <c r="B145" s="18"/>
      <c r="C145" s="18"/>
      <c r="D145" s="2"/>
      <c r="E145" s="2"/>
      <c r="F145" s="2"/>
      <c r="G145" s="2"/>
      <c r="H145" s="2"/>
      <c r="I145" s="2"/>
      <c r="J145" s="2"/>
      <c r="K145" s="2"/>
      <c r="L145" s="2"/>
    </row>
    <row r="146" spans="1:12" s="1" customFormat="1" ht="18.75">
      <c r="A146" s="18"/>
      <c r="B146" s="18"/>
      <c r="C146" s="18"/>
      <c r="D146" s="2"/>
      <c r="E146" s="2"/>
      <c r="F146" s="2"/>
      <c r="G146" s="2"/>
      <c r="H146" s="2"/>
      <c r="I146" s="2"/>
      <c r="J146" s="2"/>
      <c r="K146" s="2"/>
      <c r="L146" s="2"/>
    </row>
    <row r="147" spans="1:12" s="1" customFormat="1" ht="18.75">
      <c r="A147" s="18"/>
      <c r="B147" s="18"/>
      <c r="C147" s="18"/>
      <c r="D147" s="2"/>
      <c r="E147" s="2"/>
      <c r="F147" s="2"/>
      <c r="G147" s="2"/>
      <c r="H147" s="2"/>
      <c r="I147" s="2"/>
      <c r="J147" s="2"/>
      <c r="K147" s="2"/>
      <c r="L147" s="2"/>
    </row>
    <row r="148" spans="1:12" s="1" customFormat="1" ht="18.75">
      <c r="A148" s="18"/>
      <c r="B148" s="18"/>
      <c r="C148" s="18"/>
      <c r="D148" s="2"/>
      <c r="E148" s="2"/>
      <c r="F148" s="2"/>
      <c r="G148" s="2"/>
      <c r="H148" s="2"/>
      <c r="I148" s="2"/>
      <c r="J148" s="2"/>
      <c r="K148" s="2"/>
      <c r="L148" s="2"/>
    </row>
    <row r="149" spans="1:12" s="1" customFormat="1" ht="18.75">
      <c r="A149" s="18"/>
      <c r="B149" s="18"/>
      <c r="C149" s="18"/>
      <c r="D149" s="2"/>
      <c r="E149" s="2"/>
      <c r="F149" s="2"/>
      <c r="G149" s="2"/>
      <c r="H149" s="2"/>
      <c r="I149" s="2"/>
      <c r="J149" s="2"/>
      <c r="K149" s="2"/>
      <c r="L149" s="2"/>
    </row>
    <row r="150" spans="1:12" s="1" customFormat="1" ht="18.75">
      <c r="A150" s="18"/>
      <c r="B150" s="18"/>
      <c r="C150" s="18"/>
      <c r="D150" s="2"/>
      <c r="E150" s="2"/>
      <c r="F150" s="2"/>
      <c r="G150" s="2"/>
      <c r="H150" s="2"/>
      <c r="I150" s="2"/>
      <c r="J150" s="2"/>
      <c r="K150" s="2"/>
      <c r="L150" s="2"/>
    </row>
    <row r="151" spans="1:12" s="1" customFormat="1" ht="18.75">
      <c r="A151" s="18"/>
      <c r="B151" s="18"/>
      <c r="C151" s="18"/>
      <c r="D151" s="2"/>
      <c r="E151" s="2"/>
      <c r="F151" s="2"/>
      <c r="G151" s="2"/>
      <c r="H151" s="2"/>
      <c r="I151" s="2"/>
      <c r="J151" s="2"/>
      <c r="K151" s="2"/>
      <c r="L151" s="2"/>
    </row>
    <row r="152" spans="1:12" s="1" customFormat="1" ht="18.75">
      <c r="A152" s="18"/>
      <c r="B152" s="18"/>
      <c r="C152" s="18"/>
      <c r="D152" s="2"/>
      <c r="E152" s="2"/>
      <c r="F152" s="2"/>
      <c r="G152" s="2"/>
      <c r="H152" s="2"/>
      <c r="I152" s="2"/>
      <c r="J152" s="2"/>
      <c r="K152" s="2"/>
      <c r="L152" s="2"/>
    </row>
    <row r="153" spans="1:12" s="1" customFormat="1" ht="18.75">
      <c r="A153" s="18"/>
      <c r="B153" s="18"/>
      <c r="C153" s="18"/>
      <c r="D153" s="2"/>
      <c r="E153" s="2"/>
      <c r="F153" s="2"/>
      <c r="G153" s="2"/>
      <c r="H153" s="2"/>
      <c r="I153" s="2"/>
      <c r="J153" s="2"/>
      <c r="K153" s="2"/>
      <c r="L153" s="2"/>
    </row>
    <row r="154" spans="1:12" s="1" customFormat="1" ht="18.75">
      <c r="A154" s="18"/>
      <c r="B154" s="18"/>
      <c r="C154" s="18"/>
      <c r="D154" s="2"/>
      <c r="E154" s="2"/>
      <c r="F154" s="2"/>
      <c r="G154" s="2"/>
      <c r="H154" s="2"/>
      <c r="I154" s="2"/>
      <c r="J154" s="2"/>
      <c r="K154" s="2"/>
      <c r="L154" s="2"/>
    </row>
    <row r="155" spans="1:12" s="1" customFormat="1" ht="18.75">
      <c r="A155" s="18"/>
      <c r="B155" s="18"/>
      <c r="C155" s="18"/>
      <c r="D155" s="2"/>
      <c r="E155" s="2"/>
      <c r="F155" s="2"/>
      <c r="G155" s="2"/>
      <c r="H155" s="2"/>
      <c r="I155" s="2"/>
      <c r="J155" s="2"/>
      <c r="K155" s="2"/>
      <c r="L155" s="2"/>
    </row>
    <row r="156" spans="1:12" s="1" customFormat="1" ht="18.75">
      <c r="A156" s="18"/>
      <c r="B156" s="18"/>
      <c r="C156" s="18"/>
      <c r="D156" s="2"/>
      <c r="E156" s="2"/>
      <c r="F156" s="2"/>
      <c r="G156" s="2"/>
      <c r="H156" s="2"/>
      <c r="I156" s="2"/>
      <c r="J156" s="2"/>
      <c r="K156" s="2"/>
      <c r="L156" s="2"/>
    </row>
    <row r="157" spans="1:12" s="1" customFormat="1" ht="18.75">
      <c r="A157" s="18"/>
      <c r="B157" s="18"/>
      <c r="C157" s="18"/>
      <c r="D157" s="2"/>
      <c r="E157" s="2"/>
      <c r="F157" s="2"/>
      <c r="G157" s="2"/>
      <c r="H157" s="2"/>
      <c r="I157" s="2"/>
      <c r="J157" s="2"/>
      <c r="K157" s="2"/>
      <c r="L157" s="2"/>
    </row>
    <row r="158" spans="1:12" s="1" customFormat="1" ht="18.75">
      <c r="A158" s="18"/>
      <c r="B158" s="18"/>
      <c r="C158" s="18"/>
      <c r="D158" s="2"/>
      <c r="E158" s="2"/>
      <c r="F158" s="2"/>
      <c r="G158" s="2"/>
      <c r="H158" s="2"/>
      <c r="I158" s="2"/>
      <c r="J158" s="2"/>
      <c r="K158" s="2"/>
      <c r="L158" s="2"/>
    </row>
    <row r="159" spans="1:12" s="1" customFormat="1" ht="18.75">
      <c r="A159" s="18"/>
      <c r="B159" s="18"/>
      <c r="C159" s="18"/>
      <c r="D159" s="2"/>
      <c r="E159" s="2"/>
      <c r="F159" s="2"/>
      <c r="G159" s="2"/>
      <c r="H159" s="2"/>
      <c r="I159" s="2"/>
      <c r="J159" s="2"/>
      <c r="K159" s="2"/>
      <c r="L159" s="2"/>
    </row>
    <row r="160" spans="1:12" s="1" customFormat="1" ht="18.75">
      <c r="A160" s="18"/>
      <c r="B160" s="18"/>
      <c r="C160" s="18"/>
      <c r="D160" s="2"/>
      <c r="E160" s="2"/>
      <c r="F160" s="2"/>
      <c r="G160" s="2"/>
      <c r="H160" s="2"/>
      <c r="I160" s="2"/>
      <c r="J160" s="2"/>
      <c r="K160" s="2"/>
      <c r="L160" s="2"/>
    </row>
    <row r="161" spans="1:12" s="1" customFormat="1" ht="18.75">
      <c r="A161" s="18"/>
      <c r="B161" s="18"/>
      <c r="C161" s="18"/>
      <c r="D161" s="2"/>
      <c r="E161" s="2"/>
      <c r="F161" s="2"/>
      <c r="G161" s="2"/>
      <c r="H161" s="2"/>
      <c r="I161" s="2"/>
      <c r="J161" s="2"/>
      <c r="K161" s="2"/>
      <c r="L161" s="2"/>
    </row>
    <row r="162" spans="1:12" s="1" customFormat="1" ht="18.75">
      <c r="A162" s="18"/>
      <c r="B162" s="18"/>
      <c r="C162" s="18"/>
      <c r="D162" s="2"/>
      <c r="E162" s="2"/>
      <c r="F162" s="2"/>
      <c r="G162" s="2"/>
      <c r="H162" s="2"/>
      <c r="I162" s="2"/>
      <c r="J162" s="2"/>
      <c r="K162" s="2"/>
      <c r="L162" s="2"/>
    </row>
    <row r="163" spans="1:12" s="1" customFormat="1" ht="18.75">
      <c r="A163" s="18"/>
      <c r="B163" s="18"/>
      <c r="C163" s="18"/>
      <c r="D163" s="2"/>
      <c r="E163" s="2"/>
      <c r="F163" s="2"/>
      <c r="G163" s="2"/>
      <c r="H163" s="2"/>
      <c r="I163" s="2"/>
      <c r="J163" s="2"/>
      <c r="K163" s="2"/>
      <c r="L163" s="2"/>
    </row>
    <row r="164" spans="1:12" s="1" customFormat="1" ht="18.75">
      <c r="A164" s="18"/>
      <c r="B164" s="18"/>
      <c r="C164" s="18"/>
      <c r="D164" s="2"/>
      <c r="E164" s="2"/>
      <c r="F164" s="2"/>
      <c r="G164" s="2"/>
      <c r="H164" s="2"/>
      <c r="I164" s="2"/>
      <c r="J164" s="2"/>
      <c r="K164" s="2"/>
      <c r="L164" s="2"/>
    </row>
    <row r="165" spans="1:12" s="1" customFormat="1" ht="18.75">
      <c r="A165" s="18"/>
      <c r="B165" s="18"/>
      <c r="C165" s="18"/>
      <c r="D165" s="2"/>
      <c r="E165" s="2"/>
      <c r="F165" s="2"/>
      <c r="G165" s="2"/>
      <c r="H165" s="2"/>
      <c r="I165" s="2"/>
      <c r="J165" s="2"/>
      <c r="K165" s="2"/>
      <c r="L165" s="2"/>
    </row>
    <row r="166" spans="1:12" s="1" customFormat="1" ht="18.75">
      <c r="A166" s="18"/>
      <c r="B166" s="18"/>
      <c r="C166" s="18"/>
      <c r="D166" s="2"/>
      <c r="E166" s="2"/>
      <c r="F166" s="2"/>
      <c r="G166" s="2"/>
      <c r="H166" s="2"/>
      <c r="I166" s="2"/>
      <c r="J166" s="2"/>
      <c r="K166" s="2"/>
      <c r="L166" s="2"/>
    </row>
    <row r="167" spans="1:12" s="1" customFormat="1" ht="18.75">
      <c r="A167" s="18"/>
      <c r="B167" s="18"/>
      <c r="C167" s="18"/>
      <c r="D167" s="2"/>
      <c r="E167" s="2"/>
      <c r="F167" s="2"/>
      <c r="G167" s="2"/>
      <c r="H167" s="2"/>
      <c r="I167" s="2"/>
      <c r="J167" s="2"/>
      <c r="K167" s="2"/>
      <c r="L167" s="2"/>
    </row>
    <row r="168" spans="1:12" s="1" customFormat="1" ht="18.75">
      <c r="A168" s="18"/>
      <c r="B168" s="18"/>
      <c r="C168" s="18"/>
      <c r="D168" s="2"/>
      <c r="E168" s="2"/>
      <c r="F168" s="2"/>
      <c r="G168" s="2"/>
      <c r="H168" s="2"/>
      <c r="I168" s="2"/>
      <c r="J168" s="2"/>
      <c r="K168" s="2"/>
      <c r="L168" s="2"/>
    </row>
    <row r="169" spans="1:12" s="1" customFormat="1" ht="18.75">
      <c r="A169" s="18"/>
      <c r="B169" s="18"/>
      <c r="C169" s="18"/>
      <c r="D169" s="2"/>
      <c r="E169" s="2"/>
      <c r="F169" s="2"/>
      <c r="G169" s="2"/>
      <c r="H169" s="2"/>
      <c r="I169" s="2"/>
      <c r="J169" s="2"/>
      <c r="K169" s="2"/>
      <c r="L169" s="2"/>
    </row>
    <row r="170" spans="1:12" s="1" customFormat="1" ht="18.75">
      <c r="A170" s="18"/>
      <c r="B170" s="18"/>
      <c r="C170" s="18"/>
      <c r="D170" s="2"/>
      <c r="E170" s="2"/>
      <c r="F170" s="2"/>
      <c r="G170" s="2"/>
      <c r="H170" s="2"/>
      <c r="I170" s="2"/>
      <c r="J170" s="2"/>
      <c r="K170" s="2"/>
      <c r="L170" s="2"/>
    </row>
    <row r="171" spans="1:12" s="1" customFormat="1" ht="18.75">
      <c r="A171" s="18"/>
      <c r="B171" s="18"/>
      <c r="C171" s="18"/>
      <c r="D171" s="2"/>
      <c r="E171" s="2"/>
      <c r="F171" s="2"/>
      <c r="G171" s="2"/>
      <c r="H171" s="2"/>
      <c r="I171" s="2"/>
      <c r="J171" s="2"/>
      <c r="K171" s="2"/>
      <c r="L171" s="2"/>
    </row>
    <row r="172" spans="1:12" s="1" customFormat="1" ht="18.75">
      <c r="A172" s="18"/>
      <c r="B172" s="18"/>
      <c r="C172" s="18"/>
      <c r="D172" s="2"/>
      <c r="E172" s="2"/>
      <c r="F172" s="2"/>
      <c r="G172" s="2"/>
      <c r="H172" s="2"/>
      <c r="I172" s="2"/>
      <c r="J172" s="2"/>
      <c r="K172" s="2"/>
      <c r="L172" s="2"/>
    </row>
    <row r="173" spans="1:12" s="1" customFormat="1" ht="18.75">
      <c r="A173" s="18"/>
      <c r="B173" s="18"/>
      <c r="C173" s="18"/>
      <c r="D173" s="2"/>
      <c r="E173" s="2"/>
      <c r="F173" s="2"/>
      <c r="G173" s="2"/>
      <c r="H173" s="2"/>
      <c r="I173" s="2"/>
      <c r="J173" s="2"/>
      <c r="K173" s="2"/>
      <c r="L173" s="2"/>
    </row>
    <row r="174" spans="1:12" s="1" customFormat="1" ht="18.75">
      <c r="A174" s="18"/>
      <c r="B174" s="18"/>
      <c r="C174" s="18"/>
      <c r="D174" s="2"/>
      <c r="E174" s="2"/>
      <c r="F174" s="2"/>
      <c r="G174" s="2"/>
      <c r="H174" s="2"/>
      <c r="I174" s="2"/>
      <c r="J174" s="2"/>
      <c r="K174" s="2"/>
      <c r="L174" s="2"/>
    </row>
    <row r="175" spans="1:12" s="1" customFormat="1" ht="18.75">
      <c r="A175" s="18"/>
      <c r="B175" s="18"/>
      <c r="C175" s="18"/>
      <c r="D175" s="2"/>
      <c r="E175" s="2"/>
      <c r="F175" s="2"/>
      <c r="G175" s="2"/>
      <c r="H175" s="2"/>
      <c r="I175" s="2"/>
      <c r="J175" s="2"/>
      <c r="K175" s="2"/>
      <c r="L175" s="2"/>
    </row>
    <row r="176" spans="1:12" s="1" customFormat="1" ht="18.75">
      <c r="A176" s="18"/>
      <c r="B176" s="18"/>
      <c r="C176" s="18"/>
      <c r="D176" s="2"/>
      <c r="E176" s="2"/>
      <c r="F176" s="2"/>
      <c r="G176" s="2"/>
      <c r="H176" s="2"/>
      <c r="I176" s="2"/>
      <c r="J176" s="2"/>
      <c r="K176" s="2"/>
      <c r="L176" s="2"/>
    </row>
    <row r="177" spans="1:12" s="1" customFormat="1" ht="18.75">
      <c r="A177" s="18"/>
      <c r="B177" s="18"/>
      <c r="C177" s="18"/>
      <c r="D177" s="2"/>
      <c r="E177" s="2"/>
      <c r="F177" s="2"/>
      <c r="G177" s="2"/>
      <c r="H177" s="2"/>
      <c r="I177" s="2"/>
      <c r="J177" s="2"/>
      <c r="K177" s="2"/>
      <c r="L177" s="2"/>
    </row>
    <row r="178" spans="1:12" s="1" customFormat="1" ht="18.75">
      <c r="A178" s="18"/>
      <c r="B178" s="18"/>
      <c r="C178" s="18"/>
      <c r="D178" s="2"/>
      <c r="E178" s="2"/>
      <c r="F178" s="2"/>
      <c r="G178" s="2"/>
      <c r="H178" s="2"/>
      <c r="I178" s="2"/>
      <c r="J178" s="2"/>
      <c r="K178" s="2"/>
      <c r="L178" s="2"/>
    </row>
    <row r="179" spans="1:12" s="1" customFormat="1" ht="18.75">
      <c r="A179" s="18"/>
      <c r="B179" s="18"/>
      <c r="C179" s="18"/>
      <c r="D179" s="2"/>
      <c r="E179" s="2"/>
      <c r="F179" s="2"/>
      <c r="G179" s="2"/>
      <c r="H179" s="2"/>
      <c r="I179" s="2"/>
      <c r="J179" s="2"/>
      <c r="K179" s="2"/>
      <c r="L179" s="2"/>
    </row>
    <row r="180" spans="1:12" s="1" customFormat="1" ht="18.75">
      <c r="A180" s="18"/>
      <c r="B180" s="18"/>
      <c r="C180" s="18"/>
      <c r="D180" s="2"/>
      <c r="E180" s="2"/>
      <c r="F180" s="2"/>
      <c r="G180" s="2"/>
      <c r="H180" s="2"/>
      <c r="I180" s="2"/>
      <c r="J180" s="2"/>
      <c r="K180" s="2"/>
      <c r="L180" s="2"/>
    </row>
    <row r="181" spans="1:12" s="1" customFormat="1" ht="18.75">
      <c r="A181" s="18"/>
      <c r="B181" s="18"/>
      <c r="C181" s="18"/>
      <c r="D181" s="2"/>
      <c r="E181" s="2"/>
      <c r="F181" s="2"/>
      <c r="G181" s="2"/>
      <c r="H181" s="2"/>
      <c r="I181" s="2"/>
      <c r="J181" s="2"/>
      <c r="K181" s="2"/>
      <c r="L181" s="2"/>
    </row>
    <row r="182" spans="1:12" s="1" customFormat="1" ht="18.75">
      <c r="A182" s="18"/>
      <c r="B182" s="18"/>
      <c r="C182" s="18"/>
      <c r="D182" s="2"/>
      <c r="E182" s="2"/>
      <c r="F182" s="2"/>
      <c r="G182" s="2"/>
      <c r="H182" s="2"/>
      <c r="I182" s="2"/>
      <c r="J182" s="2"/>
      <c r="K182" s="2"/>
      <c r="L182" s="2"/>
    </row>
    <row r="183" spans="1:12" s="1" customFormat="1" ht="18.75">
      <c r="A183" s="18"/>
      <c r="B183" s="18"/>
      <c r="C183" s="18"/>
      <c r="D183" s="2"/>
      <c r="E183" s="2"/>
      <c r="F183" s="2"/>
      <c r="G183" s="2"/>
      <c r="H183" s="2"/>
      <c r="I183" s="2"/>
      <c r="J183" s="2"/>
      <c r="K183" s="2"/>
      <c r="L183" s="2"/>
    </row>
    <row r="184" spans="1:12" s="1" customFormat="1" ht="18.75">
      <c r="A184" s="18"/>
      <c r="B184" s="18"/>
      <c r="C184" s="18"/>
      <c r="D184" s="2"/>
      <c r="E184" s="2"/>
      <c r="F184" s="2"/>
      <c r="G184" s="2"/>
      <c r="H184" s="2"/>
      <c r="I184" s="2"/>
      <c r="J184" s="2"/>
      <c r="K184" s="2"/>
      <c r="L184" s="2"/>
    </row>
    <row r="185" spans="1:12" s="1" customFormat="1" ht="18.75">
      <c r="A185" s="18"/>
      <c r="B185" s="18"/>
      <c r="C185" s="18"/>
      <c r="D185" s="2"/>
      <c r="E185" s="2"/>
      <c r="F185" s="2"/>
      <c r="G185" s="2"/>
      <c r="H185" s="2"/>
      <c r="I185" s="2"/>
      <c r="J185" s="2"/>
      <c r="K185" s="2"/>
      <c r="L185" s="2"/>
    </row>
    <row r="186" spans="1:12" s="1" customFormat="1" ht="18.75">
      <c r="A186" s="18"/>
      <c r="B186" s="18"/>
      <c r="C186" s="18"/>
      <c r="D186" s="2"/>
      <c r="E186" s="2"/>
      <c r="F186" s="2"/>
      <c r="G186" s="2"/>
      <c r="H186" s="2"/>
      <c r="I186" s="2"/>
      <c r="J186" s="2"/>
      <c r="K186" s="2"/>
      <c r="L186" s="2"/>
    </row>
    <row r="187" spans="1:12" s="1" customFormat="1" ht="18.75">
      <c r="A187" s="18"/>
      <c r="B187" s="18"/>
      <c r="C187" s="18"/>
      <c r="D187" s="2"/>
      <c r="E187" s="2"/>
      <c r="F187" s="2"/>
      <c r="G187" s="2"/>
      <c r="H187" s="2"/>
      <c r="I187" s="2"/>
      <c r="J187" s="2"/>
      <c r="K187" s="2"/>
      <c r="L187" s="2"/>
    </row>
    <row r="188" spans="1:12" s="1" customFormat="1" ht="18.75">
      <c r="A188" s="18"/>
      <c r="B188" s="18"/>
      <c r="C188" s="18"/>
      <c r="D188" s="2"/>
      <c r="E188" s="2"/>
      <c r="F188" s="2"/>
      <c r="G188" s="2"/>
      <c r="H188" s="2"/>
      <c r="I188" s="2"/>
      <c r="J188" s="2"/>
      <c r="K188" s="2"/>
      <c r="L188" s="2"/>
    </row>
    <row r="189" spans="1:12" s="1" customFormat="1" ht="18.75">
      <c r="A189" s="18"/>
      <c r="B189" s="18"/>
      <c r="C189" s="18"/>
      <c r="D189" s="2"/>
      <c r="E189" s="2"/>
      <c r="F189" s="2"/>
      <c r="G189" s="2"/>
      <c r="H189" s="2"/>
      <c r="I189" s="2"/>
      <c r="J189" s="2"/>
      <c r="K189" s="2"/>
      <c r="L189" s="2"/>
    </row>
    <row r="190" spans="1:12" s="1" customFormat="1" ht="18.75">
      <c r="A190" s="18"/>
      <c r="B190" s="18"/>
      <c r="C190" s="18"/>
      <c r="D190" s="2"/>
      <c r="E190" s="2"/>
      <c r="F190" s="2"/>
      <c r="G190" s="2"/>
      <c r="H190" s="2"/>
      <c r="I190" s="2"/>
      <c r="J190" s="2"/>
      <c r="K190" s="2"/>
      <c r="L190" s="2"/>
    </row>
    <row r="191" spans="1:12" s="1" customFormat="1" ht="18.75">
      <c r="A191" s="18"/>
      <c r="B191" s="18"/>
      <c r="C191" s="18"/>
      <c r="D191" s="2"/>
      <c r="E191" s="2"/>
      <c r="F191" s="2"/>
      <c r="G191" s="2"/>
      <c r="H191" s="2"/>
      <c r="I191" s="2"/>
      <c r="J191" s="2"/>
      <c r="K191" s="2"/>
      <c r="L191" s="2"/>
    </row>
    <row r="192" spans="1:12" s="1" customFormat="1" ht="18.75">
      <c r="A192" s="18"/>
      <c r="B192" s="18"/>
      <c r="C192" s="18"/>
      <c r="D192" s="2"/>
      <c r="E192" s="2"/>
      <c r="F192" s="2"/>
      <c r="G192" s="2"/>
      <c r="H192" s="2"/>
      <c r="I192" s="2"/>
      <c r="J192" s="2"/>
      <c r="K192" s="2"/>
      <c r="L192" s="2"/>
    </row>
    <row r="193" spans="1:12" s="1" customFormat="1" ht="18.75">
      <c r="A193" s="18"/>
      <c r="B193" s="18"/>
      <c r="C193" s="18"/>
      <c r="D193" s="2"/>
      <c r="E193" s="2"/>
      <c r="F193" s="2"/>
      <c r="G193" s="2"/>
      <c r="H193" s="2"/>
      <c r="I193" s="2"/>
      <c r="J193" s="2"/>
      <c r="K193" s="2"/>
      <c r="L193" s="2"/>
    </row>
    <row r="194" spans="1:12" s="1" customFormat="1" ht="18.75">
      <c r="A194" s="18"/>
      <c r="B194" s="18"/>
      <c r="C194" s="18"/>
      <c r="D194" s="2"/>
      <c r="E194" s="2"/>
      <c r="F194" s="2"/>
      <c r="G194" s="2"/>
      <c r="H194" s="2"/>
      <c r="I194" s="2"/>
      <c r="J194" s="2"/>
      <c r="K194" s="2"/>
      <c r="L194" s="2"/>
    </row>
    <row r="195" spans="1:12" s="1" customFormat="1" ht="18.75">
      <c r="A195" s="18"/>
      <c r="B195" s="18"/>
      <c r="C195" s="18"/>
      <c r="D195" s="2"/>
      <c r="E195" s="2"/>
      <c r="F195" s="2"/>
      <c r="G195" s="2"/>
      <c r="H195" s="2"/>
      <c r="I195" s="2"/>
      <c r="J195" s="2"/>
      <c r="K195" s="2"/>
      <c r="L195" s="2"/>
    </row>
    <row r="196" spans="1:12" s="1" customFormat="1" ht="18.75">
      <c r="A196" s="18"/>
      <c r="B196" s="18"/>
      <c r="C196" s="18"/>
      <c r="D196" s="2"/>
      <c r="E196" s="2"/>
      <c r="F196" s="2"/>
      <c r="G196" s="2"/>
      <c r="H196" s="2"/>
      <c r="I196" s="2"/>
      <c r="J196" s="2"/>
      <c r="K196" s="2"/>
      <c r="L196" s="2"/>
    </row>
    <row r="197" spans="1:12" s="1" customFormat="1" ht="18.75">
      <c r="A197" s="18"/>
      <c r="B197" s="18"/>
      <c r="C197" s="18"/>
      <c r="D197" s="2"/>
      <c r="E197" s="2"/>
      <c r="F197" s="2"/>
      <c r="G197" s="2"/>
      <c r="H197" s="2"/>
      <c r="I197" s="2"/>
      <c r="J197" s="2"/>
      <c r="K197" s="2"/>
      <c r="L197" s="2"/>
    </row>
    <row r="198" spans="1:12" s="1" customFormat="1" ht="18.75">
      <c r="A198" s="18"/>
      <c r="B198" s="18"/>
      <c r="C198" s="18"/>
      <c r="D198" s="2"/>
      <c r="E198" s="2"/>
      <c r="F198" s="2"/>
      <c r="G198" s="2"/>
      <c r="H198" s="2"/>
      <c r="I198" s="2"/>
      <c r="J198" s="2"/>
      <c r="K198" s="2"/>
      <c r="L198" s="2"/>
    </row>
    <row r="199" spans="1:12" s="1" customFormat="1" ht="18.75">
      <c r="A199" s="18"/>
      <c r="B199" s="18"/>
      <c r="C199" s="18"/>
      <c r="D199" s="2"/>
      <c r="E199" s="2"/>
      <c r="F199" s="2"/>
      <c r="G199" s="2"/>
      <c r="H199" s="2"/>
      <c r="I199" s="2"/>
      <c r="J199" s="2"/>
      <c r="K199" s="2"/>
      <c r="L199" s="2"/>
    </row>
    <row r="200" spans="1:12" s="1" customFormat="1" ht="18.75">
      <c r="A200" s="18"/>
      <c r="B200" s="18"/>
      <c r="C200" s="18"/>
      <c r="D200" s="2"/>
      <c r="E200" s="2"/>
      <c r="F200" s="2"/>
      <c r="G200" s="2"/>
      <c r="H200" s="2"/>
      <c r="I200" s="2"/>
      <c r="J200" s="2"/>
      <c r="K200" s="2"/>
      <c r="L200" s="2"/>
    </row>
    <row r="201" spans="1:12" s="1" customFormat="1" ht="18.75">
      <c r="A201" s="18"/>
      <c r="B201" s="18"/>
      <c r="C201" s="18"/>
      <c r="D201" s="2"/>
      <c r="E201" s="2"/>
      <c r="F201" s="2"/>
      <c r="G201" s="2"/>
      <c r="H201" s="2"/>
      <c r="I201" s="2"/>
      <c r="J201" s="2"/>
      <c r="K201" s="2"/>
      <c r="L201" s="2"/>
    </row>
    <row r="202" spans="1:12" s="1" customFormat="1" ht="18.75">
      <c r="A202" s="18"/>
      <c r="B202" s="18"/>
      <c r="C202" s="18"/>
      <c r="D202" s="2"/>
      <c r="E202" s="2"/>
      <c r="F202" s="2"/>
      <c r="G202" s="2"/>
      <c r="H202" s="2"/>
      <c r="I202" s="2"/>
      <c r="J202" s="2"/>
      <c r="K202" s="2"/>
      <c r="L202" s="2"/>
    </row>
    <row r="203" spans="1:12" s="1" customFormat="1" ht="18.75">
      <c r="A203" s="18"/>
      <c r="B203" s="18"/>
      <c r="C203" s="18"/>
      <c r="D203" s="2"/>
      <c r="E203" s="2"/>
      <c r="F203" s="2"/>
      <c r="G203" s="2"/>
      <c r="H203" s="2"/>
      <c r="I203" s="2"/>
      <c r="J203" s="2"/>
      <c r="K203" s="2"/>
      <c r="L203" s="2"/>
    </row>
    <row r="204" spans="1:12" s="1" customFormat="1" ht="18.75">
      <c r="A204" s="18"/>
      <c r="B204" s="18"/>
      <c r="C204" s="18"/>
      <c r="D204" s="2"/>
      <c r="E204" s="2"/>
      <c r="F204" s="2"/>
      <c r="G204" s="2"/>
      <c r="H204" s="2"/>
      <c r="I204" s="2"/>
      <c r="J204" s="2"/>
      <c r="K204" s="2"/>
      <c r="L204" s="2"/>
    </row>
    <row r="205" spans="1:12" s="1" customFormat="1" ht="18.75">
      <c r="A205" s="18"/>
      <c r="B205" s="18"/>
      <c r="C205" s="18"/>
      <c r="D205" s="2"/>
      <c r="E205" s="2"/>
      <c r="F205" s="2"/>
      <c r="G205" s="2"/>
      <c r="H205" s="2"/>
      <c r="I205" s="2"/>
      <c r="J205" s="2"/>
      <c r="K205" s="2"/>
      <c r="L205" s="2"/>
    </row>
    <row r="206" spans="1:12" s="1" customFormat="1" ht="18.75">
      <c r="A206" s="18"/>
      <c r="B206" s="18"/>
      <c r="C206" s="18"/>
      <c r="D206" s="2"/>
      <c r="E206" s="2"/>
      <c r="F206" s="2"/>
      <c r="G206" s="2"/>
      <c r="H206" s="2"/>
      <c r="I206" s="2"/>
      <c r="J206" s="2"/>
      <c r="K206" s="2"/>
      <c r="L206" s="2"/>
    </row>
    <row r="207" spans="1:12" s="1" customFormat="1" ht="18.75">
      <c r="A207" s="18"/>
      <c r="B207" s="18"/>
      <c r="C207" s="18"/>
      <c r="D207" s="2"/>
      <c r="E207" s="2"/>
      <c r="F207" s="2"/>
      <c r="G207" s="2"/>
      <c r="H207" s="2"/>
      <c r="I207" s="2"/>
      <c r="J207" s="2"/>
      <c r="K207" s="2"/>
      <c r="L207" s="2"/>
    </row>
    <row r="208" spans="1:12" s="1" customFormat="1" ht="18.75">
      <c r="A208" s="18"/>
      <c r="B208" s="18"/>
      <c r="C208" s="18"/>
      <c r="D208" s="2"/>
      <c r="E208" s="2"/>
      <c r="F208" s="2"/>
      <c r="G208" s="2"/>
      <c r="H208" s="2"/>
      <c r="I208" s="2"/>
      <c r="J208" s="2"/>
      <c r="K208" s="2"/>
      <c r="L208" s="2"/>
    </row>
    <row r="209" spans="1:12" s="1" customFormat="1" ht="18.75">
      <c r="A209" s="18"/>
      <c r="B209" s="18"/>
      <c r="C209" s="18"/>
      <c r="D209" s="2"/>
      <c r="E209" s="2"/>
      <c r="F209" s="2"/>
      <c r="G209" s="2"/>
      <c r="H209" s="2"/>
      <c r="I209" s="2"/>
      <c r="J209" s="2"/>
      <c r="K209" s="2"/>
      <c r="L209" s="2"/>
    </row>
    <row r="210" spans="1:12" s="1" customFormat="1" ht="18.75">
      <c r="A210" s="18"/>
      <c r="B210" s="18"/>
      <c r="C210" s="18"/>
      <c r="D210" s="2"/>
      <c r="E210" s="2"/>
      <c r="F210" s="2"/>
      <c r="G210" s="2"/>
      <c r="H210" s="2"/>
      <c r="I210" s="2"/>
      <c r="J210" s="2"/>
      <c r="K210" s="2"/>
      <c r="L210" s="2"/>
    </row>
    <row r="211" spans="1:12" s="1" customFormat="1" ht="18.75">
      <c r="A211" s="18"/>
      <c r="B211" s="18"/>
      <c r="C211" s="18"/>
      <c r="D211" s="2"/>
      <c r="E211" s="2"/>
      <c r="F211" s="2"/>
      <c r="G211" s="2"/>
      <c r="H211" s="2"/>
      <c r="I211" s="2"/>
      <c r="J211" s="2"/>
      <c r="K211" s="2"/>
      <c r="L211" s="2"/>
    </row>
    <row r="212" spans="1:12" s="1" customFormat="1" ht="18.75">
      <c r="A212" s="18"/>
      <c r="B212" s="18"/>
      <c r="C212" s="18"/>
      <c r="D212" s="2"/>
      <c r="E212" s="2"/>
      <c r="F212" s="2"/>
      <c r="G212" s="2"/>
      <c r="H212" s="2"/>
      <c r="I212" s="2"/>
      <c r="J212" s="2"/>
      <c r="K212" s="2"/>
      <c r="L212" s="2"/>
    </row>
    <row r="213" spans="1:12" s="1" customFormat="1" ht="18.75">
      <c r="A213" s="18"/>
      <c r="B213" s="18"/>
      <c r="C213" s="18"/>
      <c r="D213" s="2"/>
      <c r="E213" s="2"/>
      <c r="F213" s="2"/>
      <c r="G213" s="2"/>
      <c r="H213" s="2"/>
      <c r="I213" s="2"/>
      <c r="J213" s="2"/>
      <c r="K213" s="2"/>
      <c r="L213" s="2"/>
    </row>
    <row r="214" spans="1:12" s="1" customFormat="1" ht="18.75">
      <c r="A214" s="18"/>
      <c r="B214" s="18"/>
      <c r="C214" s="18"/>
      <c r="D214" s="2"/>
      <c r="E214" s="2"/>
      <c r="F214" s="2"/>
      <c r="G214" s="2"/>
      <c r="H214" s="2"/>
      <c r="I214" s="2"/>
      <c r="J214" s="2"/>
      <c r="K214" s="2"/>
      <c r="L214" s="2"/>
    </row>
    <row r="215" spans="1:12" s="1" customFormat="1" ht="18.75">
      <c r="A215" s="18"/>
      <c r="B215" s="18"/>
      <c r="C215" s="18"/>
      <c r="D215" s="2"/>
      <c r="E215" s="2"/>
      <c r="F215" s="2"/>
      <c r="G215" s="2"/>
      <c r="H215" s="2"/>
      <c r="I215" s="2"/>
      <c r="J215" s="2"/>
      <c r="K215" s="2"/>
      <c r="L215" s="2"/>
    </row>
    <row r="216" spans="1:12" s="1" customFormat="1" ht="18.75">
      <c r="A216" s="18"/>
      <c r="B216" s="18"/>
      <c r="C216" s="18"/>
      <c r="D216" s="2"/>
      <c r="E216" s="2"/>
      <c r="F216" s="2"/>
      <c r="G216" s="2"/>
      <c r="H216" s="2"/>
      <c r="I216" s="2"/>
      <c r="J216" s="2"/>
      <c r="K216" s="2"/>
      <c r="L216" s="2"/>
    </row>
    <row r="217" spans="1:12" s="1" customFormat="1" ht="18.75">
      <c r="A217" s="18"/>
      <c r="B217" s="18"/>
      <c r="C217" s="18"/>
      <c r="D217" s="2"/>
      <c r="E217" s="2"/>
      <c r="F217" s="2"/>
      <c r="G217" s="2"/>
      <c r="H217" s="2"/>
      <c r="I217" s="2"/>
      <c r="J217" s="2"/>
      <c r="K217" s="2"/>
      <c r="L217" s="2"/>
    </row>
    <row r="218" spans="1:12" s="1" customFormat="1" ht="18.75">
      <c r="A218" s="18"/>
      <c r="B218" s="18"/>
      <c r="C218" s="18"/>
      <c r="D218" s="2"/>
      <c r="E218" s="2"/>
      <c r="F218" s="2"/>
      <c r="G218" s="2"/>
      <c r="H218" s="2"/>
      <c r="I218" s="2"/>
      <c r="J218" s="2"/>
      <c r="K218" s="2"/>
      <c r="L218" s="2"/>
    </row>
    <row r="219" spans="1:12" s="1" customFormat="1" ht="18.75">
      <c r="A219" s="18"/>
      <c r="B219" s="18"/>
      <c r="C219" s="18"/>
      <c r="D219" s="2"/>
      <c r="E219" s="2"/>
      <c r="F219" s="2"/>
      <c r="G219" s="2"/>
      <c r="H219" s="2"/>
      <c r="I219" s="2"/>
      <c r="J219" s="2"/>
      <c r="K219" s="2"/>
      <c r="L219" s="2"/>
    </row>
    <row r="220" spans="1:12" s="1" customFormat="1" ht="18.75">
      <c r="A220" s="18"/>
      <c r="B220" s="18"/>
      <c r="C220" s="18"/>
      <c r="D220" s="2"/>
      <c r="E220" s="2"/>
      <c r="F220" s="2"/>
      <c r="G220" s="2"/>
      <c r="H220" s="2"/>
      <c r="I220" s="2"/>
      <c r="J220" s="2"/>
      <c r="K220" s="2"/>
      <c r="L220" s="2"/>
    </row>
    <row r="221" spans="1:12" s="1" customFormat="1" ht="18.75">
      <c r="A221" s="18"/>
      <c r="B221" s="18"/>
      <c r="C221" s="18"/>
      <c r="D221" s="2"/>
      <c r="E221" s="2"/>
      <c r="F221" s="2"/>
      <c r="G221" s="2"/>
      <c r="H221" s="2"/>
      <c r="I221" s="2"/>
      <c r="J221" s="2"/>
      <c r="K221" s="2"/>
      <c r="L221" s="2"/>
    </row>
    <row r="222" spans="1:12" s="1" customFormat="1" ht="18.75">
      <c r="A222" s="18"/>
      <c r="B222" s="18"/>
      <c r="C222" s="18"/>
      <c r="D222" s="2"/>
      <c r="E222" s="2"/>
      <c r="F222" s="2"/>
      <c r="G222" s="2"/>
      <c r="H222" s="2"/>
      <c r="I222" s="2"/>
      <c r="J222" s="2"/>
      <c r="K222" s="2"/>
      <c r="L222" s="2"/>
    </row>
    <row r="223" spans="1:12" s="1" customFormat="1" ht="18.75">
      <c r="A223" s="18"/>
      <c r="B223" s="18"/>
      <c r="C223" s="18"/>
      <c r="D223" s="2"/>
      <c r="E223" s="2"/>
      <c r="F223" s="2"/>
      <c r="G223" s="2"/>
      <c r="H223" s="2"/>
      <c r="I223" s="2"/>
      <c r="J223" s="2"/>
      <c r="K223" s="2"/>
      <c r="L223" s="2"/>
    </row>
    <row r="224" spans="1:12" s="1" customFormat="1" ht="18.75">
      <c r="A224" s="18"/>
      <c r="B224" s="18"/>
      <c r="C224" s="18"/>
      <c r="D224" s="2"/>
      <c r="E224" s="2"/>
      <c r="F224" s="2"/>
      <c r="G224" s="2"/>
      <c r="H224" s="2"/>
      <c r="I224" s="2"/>
      <c r="J224" s="2"/>
      <c r="K224" s="2"/>
      <c r="L224" s="2"/>
    </row>
    <row r="225" spans="1:12" s="1" customFormat="1" ht="18.75">
      <c r="A225" s="18"/>
      <c r="B225" s="18"/>
      <c r="C225" s="18"/>
      <c r="D225" s="2"/>
      <c r="E225" s="2"/>
      <c r="F225" s="2"/>
      <c r="G225" s="2"/>
      <c r="H225" s="2"/>
      <c r="I225" s="2"/>
      <c r="J225" s="2"/>
      <c r="K225" s="2"/>
      <c r="L225" s="2"/>
    </row>
    <row r="226" spans="1:12" s="1" customFormat="1" ht="18.75">
      <c r="A226" s="18"/>
      <c r="B226" s="18"/>
      <c r="C226" s="18"/>
      <c r="D226" s="2"/>
      <c r="E226" s="2"/>
      <c r="F226" s="2"/>
      <c r="G226" s="2"/>
      <c r="H226" s="2"/>
      <c r="I226" s="2"/>
      <c r="J226" s="2"/>
      <c r="K226" s="2"/>
      <c r="L226" s="2"/>
    </row>
    <row r="227" spans="1:12" s="1" customFormat="1" ht="18.75">
      <c r="A227" s="18"/>
      <c r="B227" s="18"/>
      <c r="C227" s="18"/>
      <c r="D227" s="2"/>
      <c r="E227" s="2"/>
      <c r="F227" s="2"/>
      <c r="G227" s="2"/>
      <c r="H227" s="2"/>
      <c r="I227" s="2"/>
      <c r="J227" s="2"/>
      <c r="K227" s="2"/>
      <c r="L227" s="2"/>
    </row>
    <row r="228" spans="1:12" s="1" customFormat="1" ht="18.75">
      <c r="A228" s="18"/>
      <c r="B228" s="18"/>
      <c r="C228" s="18"/>
      <c r="D228" s="2"/>
      <c r="E228" s="2"/>
      <c r="F228" s="2"/>
      <c r="G228" s="2"/>
      <c r="H228" s="2"/>
      <c r="I228" s="2"/>
      <c r="J228" s="2"/>
      <c r="K228" s="2"/>
      <c r="L228" s="2"/>
    </row>
    <row r="229" spans="1:12" s="1" customFormat="1" ht="18.75">
      <c r="A229" s="18"/>
      <c r="B229" s="18"/>
      <c r="C229" s="18"/>
      <c r="D229" s="2"/>
      <c r="E229" s="2"/>
      <c r="F229" s="2"/>
      <c r="G229" s="2"/>
      <c r="H229" s="2"/>
      <c r="I229" s="2"/>
      <c r="J229" s="2"/>
      <c r="K229" s="2"/>
      <c r="L229" s="2"/>
    </row>
    <row r="230" spans="1:12" s="1" customFormat="1" ht="18.75">
      <c r="A230" s="18"/>
      <c r="B230" s="18"/>
      <c r="C230" s="18"/>
      <c r="D230" s="2"/>
      <c r="E230" s="2"/>
      <c r="F230" s="2"/>
      <c r="G230" s="2"/>
      <c r="H230" s="2"/>
      <c r="I230" s="2"/>
      <c r="J230" s="2"/>
      <c r="K230" s="2"/>
      <c r="L230" s="2"/>
    </row>
    <row r="231" spans="1:12" s="1" customFormat="1" ht="18.75">
      <c r="A231" s="18"/>
      <c r="B231" s="18"/>
      <c r="C231" s="18"/>
      <c r="D231" s="2"/>
      <c r="E231" s="2"/>
      <c r="F231" s="2"/>
      <c r="G231" s="2"/>
      <c r="H231" s="2"/>
      <c r="I231" s="2"/>
      <c r="J231" s="2"/>
      <c r="K231" s="2"/>
      <c r="L231" s="2"/>
    </row>
    <row r="232" spans="1:12" s="1" customFormat="1" ht="18.75">
      <c r="A232" s="18"/>
      <c r="B232" s="18"/>
      <c r="C232" s="18"/>
      <c r="D232" s="2"/>
      <c r="E232" s="2"/>
      <c r="F232" s="2"/>
      <c r="G232" s="2"/>
      <c r="H232" s="2"/>
      <c r="I232" s="2"/>
      <c r="J232" s="2"/>
      <c r="K232" s="2"/>
      <c r="L232" s="2"/>
    </row>
    <row r="233" spans="1:12" s="1" customFormat="1" ht="18.75">
      <c r="A233" s="18"/>
      <c r="B233" s="18"/>
      <c r="C233" s="18"/>
      <c r="D233" s="2"/>
      <c r="E233" s="2"/>
      <c r="F233" s="2"/>
      <c r="G233" s="2"/>
      <c r="H233" s="2"/>
      <c r="I233" s="2"/>
      <c r="J233" s="2"/>
      <c r="K233" s="2"/>
      <c r="L233" s="2"/>
    </row>
    <row r="234" spans="1:12" s="1" customFormat="1" ht="18.75">
      <c r="A234" s="18"/>
      <c r="B234" s="18"/>
      <c r="C234" s="18"/>
      <c r="D234" s="2"/>
      <c r="E234" s="2"/>
      <c r="F234" s="2"/>
      <c r="G234" s="2"/>
      <c r="H234" s="2"/>
      <c r="I234" s="2"/>
      <c r="J234" s="2"/>
      <c r="K234" s="2"/>
      <c r="L234" s="2"/>
    </row>
    <row r="235" spans="1:12" s="1" customFormat="1" ht="18.75">
      <c r="A235" s="18"/>
      <c r="B235" s="18"/>
      <c r="C235" s="18"/>
      <c r="D235" s="2"/>
      <c r="E235" s="2"/>
      <c r="F235" s="2"/>
      <c r="G235" s="2"/>
      <c r="H235" s="2"/>
      <c r="I235" s="2"/>
      <c r="J235" s="2"/>
      <c r="K235" s="2"/>
      <c r="L235" s="2"/>
    </row>
    <row r="236" spans="1:12" s="1" customFormat="1" ht="18.75">
      <c r="A236" s="18"/>
      <c r="B236" s="18"/>
      <c r="C236" s="18"/>
      <c r="D236" s="2"/>
      <c r="E236" s="2"/>
      <c r="F236" s="2"/>
      <c r="G236" s="2"/>
      <c r="H236" s="2"/>
      <c r="I236" s="2"/>
      <c r="J236" s="2"/>
      <c r="K236" s="2"/>
      <c r="L236" s="2"/>
    </row>
    <row r="237" spans="1:12" s="1" customFormat="1" ht="18.75">
      <c r="A237" s="18"/>
      <c r="B237" s="18"/>
      <c r="C237" s="18"/>
      <c r="D237" s="2"/>
      <c r="E237" s="2"/>
      <c r="F237" s="2"/>
      <c r="G237" s="2"/>
      <c r="H237" s="2"/>
      <c r="I237" s="2"/>
      <c r="J237" s="2"/>
      <c r="K237" s="2"/>
      <c r="L237" s="2"/>
    </row>
    <row r="238" spans="1:12" s="1" customFormat="1" ht="18.75">
      <c r="A238" s="18"/>
      <c r="B238" s="18"/>
      <c r="C238" s="18"/>
      <c r="D238" s="2"/>
      <c r="E238" s="2"/>
      <c r="F238" s="2"/>
      <c r="G238" s="2"/>
      <c r="H238" s="2"/>
      <c r="I238" s="2"/>
      <c r="J238" s="2"/>
      <c r="K238" s="2"/>
      <c r="L238" s="2"/>
    </row>
    <row r="239" spans="1:12" s="1" customFormat="1" ht="18.75">
      <c r="A239" s="18"/>
      <c r="B239" s="18"/>
      <c r="C239" s="18"/>
      <c r="D239" s="2"/>
      <c r="E239" s="2"/>
      <c r="F239" s="2"/>
      <c r="G239" s="2"/>
      <c r="H239" s="2"/>
      <c r="I239" s="2"/>
      <c r="J239" s="2"/>
      <c r="K239" s="2"/>
      <c r="L239" s="2"/>
    </row>
    <row r="240" spans="1:12" s="1" customFormat="1" ht="18.75">
      <c r="A240" s="18"/>
      <c r="B240" s="18"/>
      <c r="C240" s="18"/>
      <c r="D240" s="2"/>
      <c r="E240" s="2"/>
      <c r="F240" s="2"/>
      <c r="G240" s="2"/>
      <c r="H240" s="2"/>
      <c r="I240" s="2"/>
      <c r="J240" s="2"/>
      <c r="K240" s="2"/>
      <c r="L240" s="2"/>
    </row>
    <row r="241" spans="1:12" s="1" customFormat="1" ht="18.75">
      <c r="A241" s="18"/>
      <c r="B241" s="18"/>
      <c r="C241" s="18"/>
      <c r="D241" s="2"/>
      <c r="E241" s="2"/>
      <c r="F241" s="2"/>
      <c r="G241" s="2"/>
      <c r="H241" s="2"/>
      <c r="I241" s="2"/>
      <c r="J241" s="2"/>
      <c r="K241" s="2"/>
      <c r="L241" s="2"/>
    </row>
    <row r="242" spans="1:12" s="1" customFormat="1" ht="18.75">
      <c r="A242" s="18"/>
      <c r="B242" s="18"/>
      <c r="C242" s="18"/>
      <c r="D242" s="2"/>
      <c r="E242" s="2"/>
      <c r="F242" s="2"/>
      <c r="G242" s="2"/>
      <c r="H242" s="2"/>
      <c r="I242" s="2"/>
      <c r="J242" s="2"/>
      <c r="K242" s="2"/>
      <c r="L242" s="2"/>
    </row>
    <row r="243" spans="1:12" s="1" customFormat="1" ht="18.75">
      <c r="A243" s="18"/>
      <c r="B243" s="18"/>
      <c r="C243" s="18"/>
      <c r="D243" s="2"/>
      <c r="E243" s="2"/>
      <c r="F243" s="2"/>
      <c r="G243" s="2"/>
      <c r="H243" s="2"/>
      <c r="I243" s="2"/>
      <c r="J243" s="2"/>
      <c r="K243" s="2"/>
      <c r="L243" s="2"/>
    </row>
    <row r="244" spans="1:12" s="1" customFormat="1" ht="18.75">
      <c r="A244" s="18"/>
      <c r="B244" s="18"/>
      <c r="C244" s="18"/>
      <c r="D244" s="2"/>
      <c r="E244" s="2"/>
      <c r="F244" s="2"/>
      <c r="G244" s="2"/>
      <c r="H244" s="2"/>
      <c r="I244" s="2"/>
      <c r="J244" s="2"/>
      <c r="K244" s="2"/>
      <c r="L244" s="2"/>
    </row>
    <row r="245" spans="1:12" s="1" customFormat="1" ht="18.75">
      <c r="A245" s="18"/>
      <c r="B245" s="18"/>
      <c r="C245" s="18"/>
      <c r="D245" s="2"/>
      <c r="E245" s="2"/>
      <c r="F245" s="2"/>
      <c r="G245" s="2"/>
      <c r="H245" s="2"/>
      <c r="I245" s="2"/>
      <c r="J245" s="2"/>
      <c r="K245" s="2"/>
      <c r="L245" s="2"/>
    </row>
    <row r="246" spans="1:12" s="1" customFormat="1" ht="18.75">
      <c r="A246" s="18"/>
      <c r="B246" s="18"/>
      <c r="C246" s="18"/>
      <c r="D246" s="2"/>
      <c r="E246" s="2"/>
      <c r="F246" s="2"/>
      <c r="G246" s="2"/>
      <c r="H246" s="2"/>
      <c r="I246" s="2"/>
      <c r="J246" s="2"/>
      <c r="K246" s="2"/>
      <c r="L246" s="2"/>
    </row>
    <row r="247" spans="1:12" s="1" customFormat="1" ht="18.75">
      <c r="A247" s="18"/>
      <c r="B247" s="18"/>
      <c r="C247" s="18"/>
      <c r="D247" s="2"/>
      <c r="E247" s="2"/>
      <c r="F247" s="2"/>
      <c r="G247" s="2"/>
      <c r="H247" s="2"/>
      <c r="I247" s="2"/>
      <c r="J247" s="2"/>
      <c r="K247" s="2"/>
      <c r="L247" s="2"/>
    </row>
  </sheetData>
  <sheetProtection/>
  <mergeCells count="121">
    <mergeCell ref="B110:B111"/>
    <mergeCell ref="A112:A113"/>
    <mergeCell ref="B112:B113"/>
    <mergeCell ref="B19:B20"/>
    <mergeCell ref="A29:A30"/>
    <mergeCell ref="B25:B26"/>
    <mergeCell ref="A39:A40"/>
    <mergeCell ref="B39:B40"/>
    <mergeCell ref="A140:A141"/>
    <mergeCell ref="B140:B141"/>
    <mergeCell ref="H1:K1"/>
    <mergeCell ref="A3:K5"/>
    <mergeCell ref="A66:A67"/>
    <mergeCell ref="B52:B53"/>
    <mergeCell ref="A54:A55"/>
    <mergeCell ref="A62:A63"/>
    <mergeCell ref="B82:B83"/>
    <mergeCell ref="A138:A139"/>
    <mergeCell ref="B138:B139"/>
    <mergeCell ref="C6:C7"/>
    <mergeCell ref="A68:A69"/>
    <mergeCell ref="B45:B47"/>
    <mergeCell ref="A45:A47"/>
    <mergeCell ref="B56:B57"/>
    <mergeCell ref="A58:A59"/>
    <mergeCell ref="B100:B101"/>
    <mergeCell ref="A102:A103"/>
    <mergeCell ref="A25:A26"/>
    <mergeCell ref="A136:A137"/>
    <mergeCell ref="A118:A119"/>
    <mergeCell ref="B118:B119"/>
    <mergeCell ref="A130:A131"/>
    <mergeCell ref="B130:B131"/>
    <mergeCell ref="B84:B85"/>
    <mergeCell ref="A116:A117"/>
    <mergeCell ref="B106:B107"/>
    <mergeCell ref="A114:A115"/>
    <mergeCell ref="A110:A111"/>
    <mergeCell ref="B114:B115"/>
    <mergeCell ref="A72:A73"/>
    <mergeCell ref="A43:A44"/>
    <mergeCell ref="B104:B105"/>
    <mergeCell ref="A35:A36"/>
    <mergeCell ref="A104:A105"/>
    <mergeCell ref="A108:A109"/>
    <mergeCell ref="A106:A107"/>
    <mergeCell ref="A82:A83"/>
    <mergeCell ref="A60:A61"/>
    <mergeCell ref="B124:B125"/>
    <mergeCell ref="A122:A123"/>
    <mergeCell ref="B126:B127"/>
    <mergeCell ref="A128:A129"/>
    <mergeCell ref="B122:B123"/>
    <mergeCell ref="B128:B129"/>
    <mergeCell ref="A126:A127"/>
    <mergeCell ref="A124:A125"/>
    <mergeCell ref="B6:B7"/>
    <mergeCell ref="B9:B11"/>
    <mergeCell ref="A12:A14"/>
    <mergeCell ref="A6:A7"/>
    <mergeCell ref="B15:B16"/>
    <mergeCell ref="B12:B14"/>
    <mergeCell ref="A9:A11"/>
    <mergeCell ref="A15:A16"/>
    <mergeCell ref="A48:A49"/>
    <mergeCell ref="A98:A99"/>
    <mergeCell ref="A80:A81"/>
    <mergeCell ref="A100:A101"/>
    <mergeCell ref="A92:A93"/>
    <mergeCell ref="A84:A85"/>
    <mergeCell ref="A96:A97"/>
    <mergeCell ref="B96:B97"/>
    <mergeCell ref="B92:B93"/>
    <mergeCell ref="B58:B59"/>
    <mergeCell ref="B54:B55"/>
    <mergeCell ref="A56:A57"/>
    <mergeCell ref="B94:B95"/>
    <mergeCell ref="B60:B61"/>
    <mergeCell ref="A76:A77"/>
    <mergeCell ref="A74:A75"/>
    <mergeCell ref="A94:A95"/>
    <mergeCell ref="A27:A28"/>
    <mergeCell ref="A19:A20"/>
    <mergeCell ref="B35:B36"/>
    <mergeCell ref="A50:A51"/>
    <mergeCell ref="A37:A38"/>
    <mergeCell ref="B37:B38"/>
    <mergeCell ref="A41:A42"/>
    <mergeCell ref="B41:B42"/>
    <mergeCell ref="B43:B44"/>
    <mergeCell ref="B48:B49"/>
    <mergeCell ref="A134:A135"/>
    <mergeCell ref="A21:A22"/>
    <mergeCell ref="B21:B22"/>
    <mergeCell ref="A88:A89"/>
    <mergeCell ref="B88:B89"/>
    <mergeCell ref="A90:A91"/>
    <mergeCell ref="B90:B91"/>
    <mergeCell ref="B98:B99"/>
    <mergeCell ref="B102:B103"/>
    <mergeCell ref="B31:B32"/>
    <mergeCell ref="A132:A133"/>
    <mergeCell ref="B132:B133"/>
    <mergeCell ref="B50:B51"/>
    <mergeCell ref="A52:A53"/>
    <mergeCell ref="A78:A79"/>
    <mergeCell ref="B68:B69"/>
    <mergeCell ref="B80:B81"/>
    <mergeCell ref="B116:B117"/>
    <mergeCell ref="A120:A121"/>
    <mergeCell ref="B120:B121"/>
    <mergeCell ref="D6:L6"/>
    <mergeCell ref="A86:A87"/>
    <mergeCell ref="B86:B87"/>
    <mergeCell ref="A64:A65"/>
    <mergeCell ref="A23:A24"/>
    <mergeCell ref="A33:A34"/>
    <mergeCell ref="A31:A32"/>
    <mergeCell ref="A70:A71"/>
    <mergeCell ref="A17:A18"/>
    <mergeCell ref="B17:B18"/>
  </mergeCells>
  <printOptions/>
  <pageMargins left="0.3937007874015748" right="0.3937007874015748" top="0.5905511811023623" bottom="0.5905511811023623" header="0.5511811023622047" footer="0.6299212598425197"/>
  <pageSetup fitToHeight="11" horizontalDpi="600" verticalDpi="600" orientation="landscape" paperSize="9" scale="40" r:id="rId1"/>
  <rowBreaks count="4" manualBreakCount="4">
    <brk id="47" max="11" man="1"/>
    <brk id="69" max="11" man="1"/>
    <brk id="87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2021-01-27T10:00:46Z</dcterms:modified>
  <cp:category/>
  <cp:version/>
  <cp:contentType/>
  <cp:contentStatus/>
</cp:coreProperties>
</file>