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 activeTab="1"/>
  </bookViews>
  <sheets>
    <sheet name="приложение 1" sheetId="5" r:id="rId1"/>
    <sheet name="приложение 2" sheetId="6" r:id="rId2"/>
  </sheets>
  <definedNames>
    <definedName name="_xlnm.Print_Area" localSheetId="0">'приложение 1'!$A$1:$M$95</definedName>
    <definedName name="_xlnm.Print_Area" localSheetId="1">'приложение 2'!$A$1:$M$483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7" i="6" l="1"/>
  <c r="G277" i="6"/>
  <c r="H277" i="6"/>
  <c r="F278" i="6"/>
  <c r="G278" i="6"/>
  <c r="H278" i="6"/>
  <c r="F279" i="6"/>
  <c r="G279" i="6"/>
  <c r="H279" i="6"/>
  <c r="F280" i="6"/>
  <c r="G280" i="6"/>
  <c r="H280" i="6"/>
  <c r="E278" i="6"/>
  <c r="G186" i="6" l="1"/>
  <c r="G459" i="6"/>
  <c r="G361" i="6"/>
  <c r="G228" i="6"/>
  <c r="G88" i="6"/>
  <c r="G54" i="6"/>
  <c r="G53" i="6"/>
  <c r="G32" i="6"/>
  <c r="G258" i="6" l="1"/>
  <c r="G251" i="6"/>
  <c r="G60" i="6" l="1"/>
  <c r="G67" i="6"/>
  <c r="G263" i="6"/>
  <c r="E178" i="6"/>
  <c r="E176" i="6" s="1"/>
  <c r="F165" i="6"/>
  <c r="G165" i="6"/>
  <c r="H165" i="6"/>
  <c r="I165" i="6"/>
  <c r="E165" i="6"/>
  <c r="G75" i="6"/>
  <c r="G40" i="6"/>
  <c r="G89" i="6"/>
  <c r="G362" i="6"/>
  <c r="G460" i="6"/>
  <c r="G215" i="6"/>
  <c r="G467" i="6"/>
  <c r="G229" i="6"/>
  <c r="G230" i="6"/>
  <c r="G208" i="6"/>
  <c r="M196" i="6"/>
  <c r="L196" i="6" s="1"/>
  <c r="K196" i="6" s="1"/>
  <c r="J196" i="6" s="1"/>
  <c r="I196" i="6" s="1"/>
  <c r="H196" i="6" s="1"/>
  <c r="G196" i="6" s="1"/>
  <c r="F196" i="6" s="1"/>
  <c r="E196" i="6" s="1"/>
  <c r="D196" i="6" s="1"/>
  <c r="M195" i="6"/>
  <c r="L195" i="6" s="1"/>
  <c r="D194" i="6"/>
  <c r="D193" i="6"/>
  <c r="M192" i="6" l="1"/>
  <c r="M190" i="6" s="1"/>
  <c r="K195" i="6"/>
  <c r="L192" i="6"/>
  <c r="L190" i="6" s="1"/>
  <c r="I277" i="6"/>
  <c r="J277" i="6"/>
  <c r="K277" i="6"/>
  <c r="L277" i="6"/>
  <c r="M277" i="6"/>
  <c r="G276" i="6"/>
  <c r="I278" i="6"/>
  <c r="D278" i="6" s="1"/>
  <c r="J278" i="6"/>
  <c r="K278" i="6"/>
  <c r="L278" i="6"/>
  <c r="M278" i="6"/>
  <c r="I279" i="6"/>
  <c r="J279" i="6"/>
  <c r="J276" i="6" s="1"/>
  <c r="J274" i="6" s="1"/>
  <c r="J56" i="5" s="1"/>
  <c r="J16" i="5" s="1"/>
  <c r="K279" i="6"/>
  <c r="L279" i="6"/>
  <c r="M279" i="6"/>
  <c r="I280" i="6"/>
  <c r="J280" i="6"/>
  <c r="K280" i="6"/>
  <c r="L280" i="6"/>
  <c r="M280" i="6"/>
  <c r="E279" i="6"/>
  <c r="E280" i="6"/>
  <c r="E277" i="6"/>
  <c r="D287" i="6"/>
  <c r="D286" i="6"/>
  <c r="D285" i="6"/>
  <c r="D284" i="6"/>
  <c r="M283" i="6"/>
  <c r="M281" i="6" s="1"/>
  <c r="M57" i="5" s="1"/>
  <c r="L283" i="6"/>
  <c r="K283" i="6"/>
  <c r="K281" i="6" s="1"/>
  <c r="K57" i="5" s="1"/>
  <c r="J283" i="6"/>
  <c r="J281" i="6" s="1"/>
  <c r="J57" i="5" s="1"/>
  <c r="I283" i="6"/>
  <c r="I281" i="6" s="1"/>
  <c r="I57" i="5" s="1"/>
  <c r="H283" i="6"/>
  <c r="G283" i="6"/>
  <c r="G281" i="6" s="1"/>
  <c r="G57" i="5" s="1"/>
  <c r="F283" i="6"/>
  <c r="F281" i="6" s="1"/>
  <c r="F57" i="5" s="1"/>
  <c r="E283" i="6"/>
  <c r="L281" i="6"/>
  <c r="L57" i="5" s="1"/>
  <c r="H281" i="6"/>
  <c r="H57" i="5" s="1"/>
  <c r="H263" i="6"/>
  <c r="I263" i="6"/>
  <c r="J263" i="6"/>
  <c r="K263" i="6"/>
  <c r="L263" i="6"/>
  <c r="M263" i="6"/>
  <c r="H264" i="6"/>
  <c r="I264" i="6"/>
  <c r="J264" i="6"/>
  <c r="K264" i="6"/>
  <c r="L264" i="6"/>
  <c r="M264" i="6"/>
  <c r="H265" i="6"/>
  <c r="I265" i="6"/>
  <c r="J265" i="6"/>
  <c r="K265" i="6"/>
  <c r="L265" i="6"/>
  <c r="M265" i="6"/>
  <c r="H266" i="6"/>
  <c r="I266" i="6"/>
  <c r="J266" i="6"/>
  <c r="K266" i="6"/>
  <c r="L266" i="6"/>
  <c r="M266" i="6"/>
  <c r="G264" i="6"/>
  <c r="G265" i="6"/>
  <c r="G266" i="6"/>
  <c r="D273" i="6"/>
  <c r="D272" i="6"/>
  <c r="D271" i="6"/>
  <c r="D270" i="6"/>
  <c r="M269" i="6"/>
  <c r="M267" i="6" s="1"/>
  <c r="M260" i="6" s="1"/>
  <c r="L269" i="6"/>
  <c r="K269" i="6"/>
  <c r="K267" i="6" s="1"/>
  <c r="K260" i="6" s="1"/>
  <c r="J269" i="6"/>
  <c r="J267" i="6" s="1"/>
  <c r="J260" i="6" s="1"/>
  <c r="I269" i="6"/>
  <c r="I267" i="6" s="1"/>
  <c r="H269" i="6"/>
  <c r="G269" i="6"/>
  <c r="G267" i="6" s="1"/>
  <c r="F269" i="6"/>
  <c r="F267" i="6" s="1"/>
  <c r="F55" i="5" s="1"/>
  <c r="E269" i="6"/>
  <c r="L267" i="6"/>
  <c r="L260" i="6" s="1"/>
  <c r="H267" i="6"/>
  <c r="L276" i="6"/>
  <c r="L274" i="6" s="1"/>
  <c r="L56" i="5" s="1"/>
  <c r="H276" i="6"/>
  <c r="H274" i="6" s="1"/>
  <c r="H56" i="5" s="1"/>
  <c r="F276" i="6"/>
  <c r="E276" i="6"/>
  <c r="E274" i="6" s="1"/>
  <c r="E56" i="5" s="1"/>
  <c r="G53" i="5"/>
  <c r="D53" i="5" s="1"/>
  <c r="D283" i="6" l="1"/>
  <c r="D280" i="6"/>
  <c r="D279" i="6"/>
  <c r="D269" i="6"/>
  <c r="F274" i="6"/>
  <c r="F56" i="5" s="1"/>
  <c r="M276" i="6"/>
  <c r="M274" i="6" s="1"/>
  <c r="M56" i="5" s="1"/>
  <c r="K276" i="6"/>
  <c r="K274" i="6" s="1"/>
  <c r="K56" i="5" s="1"/>
  <c r="I276" i="6"/>
  <c r="I274" i="6" s="1"/>
  <c r="I56" i="5" s="1"/>
  <c r="E267" i="6"/>
  <c r="E55" i="5" s="1"/>
  <c r="G260" i="6"/>
  <c r="G55" i="5"/>
  <c r="I260" i="6"/>
  <c r="I55" i="5"/>
  <c r="H260" i="6"/>
  <c r="H55" i="5"/>
  <c r="E281" i="6"/>
  <c r="J195" i="6"/>
  <c r="K192" i="6"/>
  <c r="K190" i="6" s="1"/>
  <c r="D277" i="6"/>
  <c r="D276" i="6"/>
  <c r="G262" i="6"/>
  <c r="G274" i="6"/>
  <c r="M259" i="6"/>
  <c r="L259" i="6" s="1"/>
  <c r="K259" i="6" s="1"/>
  <c r="J259" i="6" s="1"/>
  <c r="I259" i="6" s="1"/>
  <c r="H259" i="6" s="1"/>
  <c r="G259" i="6" s="1"/>
  <c r="F259" i="6" s="1"/>
  <c r="E259" i="6" s="1"/>
  <c r="D259" i="6" s="1"/>
  <c r="D258" i="6"/>
  <c r="M257" i="6"/>
  <c r="L257" i="6" s="1"/>
  <c r="K257" i="6" s="1"/>
  <c r="J257" i="6" s="1"/>
  <c r="I257" i="6" s="1"/>
  <c r="H257" i="6" s="1"/>
  <c r="G257" i="6" s="1"/>
  <c r="F257" i="6" s="1"/>
  <c r="E257" i="6" s="1"/>
  <c r="D257" i="6" s="1"/>
  <c r="M256" i="6"/>
  <c r="L256" i="6" s="1"/>
  <c r="D55" i="5" l="1"/>
  <c r="D267" i="6"/>
  <c r="E57" i="5"/>
  <c r="D57" i="5" s="1"/>
  <c r="D281" i="6"/>
  <c r="D274" i="6"/>
  <c r="G56" i="5"/>
  <c r="D56" i="5" s="1"/>
  <c r="J192" i="6"/>
  <c r="J190" i="6" s="1"/>
  <c r="I195" i="6"/>
  <c r="M255" i="6"/>
  <c r="M253" i="6" s="1"/>
  <c r="L255" i="6"/>
  <c r="L253" i="6" s="1"/>
  <c r="K256" i="6"/>
  <c r="K38" i="6"/>
  <c r="K36" i="6" s="1"/>
  <c r="L38" i="6"/>
  <c r="L36" i="6" s="1"/>
  <c r="M38" i="6"/>
  <c r="M36" i="6" s="1"/>
  <c r="J38" i="6"/>
  <c r="J36" i="6" s="1"/>
  <c r="F45" i="6"/>
  <c r="F43" i="6" s="1"/>
  <c r="G45" i="6"/>
  <c r="G43" i="6" s="1"/>
  <c r="H45" i="6"/>
  <c r="H43" i="6" s="1"/>
  <c r="I45" i="6"/>
  <c r="I43" i="6" s="1"/>
  <c r="J45" i="6"/>
  <c r="J43" i="6" s="1"/>
  <c r="K45" i="6"/>
  <c r="K43" i="6" s="1"/>
  <c r="L45" i="6"/>
  <c r="L43" i="6" s="1"/>
  <c r="M45" i="6"/>
  <c r="M43" i="6" s="1"/>
  <c r="J52" i="6"/>
  <c r="J50" i="6" s="1"/>
  <c r="K52" i="6"/>
  <c r="K50" i="6" s="1"/>
  <c r="L52" i="6"/>
  <c r="L50" i="6" s="1"/>
  <c r="M52" i="6"/>
  <c r="M50" i="6" s="1"/>
  <c r="J66" i="6"/>
  <c r="J64" i="6" s="1"/>
  <c r="K66" i="6"/>
  <c r="K64" i="6" s="1"/>
  <c r="L66" i="6"/>
  <c r="L64" i="6" s="1"/>
  <c r="M66" i="6"/>
  <c r="M64" i="6" s="1"/>
  <c r="M76" i="6"/>
  <c r="L76" i="6" s="1"/>
  <c r="K76" i="6" s="1"/>
  <c r="J76" i="6" s="1"/>
  <c r="I76" i="6" s="1"/>
  <c r="H76" i="6" s="1"/>
  <c r="G76" i="6" s="1"/>
  <c r="F76" i="6" s="1"/>
  <c r="E76" i="6" s="1"/>
  <c r="M77" i="6"/>
  <c r="M81" i="6"/>
  <c r="M82" i="6"/>
  <c r="L82" i="6" s="1"/>
  <c r="K82" i="6" s="1"/>
  <c r="J82" i="6" s="1"/>
  <c r="I82" i="6" s="1"/>
  <c r="H82" i="6" s="1"/>
  <c r="F82" i="6" s="1"/>
  <c r="E82" i="6" s="1"/>
  <c r="M83" i="6"/>
  <c r="L83" i="6" s="1"/>
  <c r="K83" i="6" s="1"/>
  <c r="J83" i="6" s="1"/>
  <c r="I83" i="6" s="1"/>
  <c r="H83" i="6" s="1"/>
  <c r="G83" i="6" s="1"/>
  <c r="F83" i="6" s="1"/>
  <c r="E83" i="6" s="1"/>
  <c r="M84" i="6"/>
  <c r="L84" i="6" s="1"/>
  <c r="K84" i="6" s="1"/>
  <c r="J84" i="6" s="1"/>
  <c r="I84" i="6" s="1"/>
  <c r="H84" i="6" s="1"/>
  <c r="G84" i="6" s="1"/>
  <c r="F84" i="6" s="1"/>
  <c r="E84" i="6" s="1"/>
  <c r="M90" i="6"/>
  <c r="L90" i="6" s="1"/>
  <c r="K90" i="6" s="1"/>
  <c r="J90" i="6" s="1"/>
  <c r="I90" i="6" s="1"/>
  <c r="H90" i="6" s="1"/>
  <c r="G90" i="6" s="1"/>
  <c r="F90" i="6" s="1"/>
  <c r="E90" i="6" s="1"/>
  <c r="M91" i="6"/>
  <c r="L91" i="6" s="1"/>
  <c r="K91" i="6" s="1"/>
  <c r="J91" i="6" s="1"/>
  <c r="I91" i="6" s="1"/>
  <c r="H91" i="6" s="1"/>
  <c r="G91" i="6" s="1"/>
  <c r="F91" i="6" s="1"/>
  <c r="E91" i="6" s="1"/>
  <c r="M98" i="6"/>
  <c r="L98" i="6" s="1"/>
  <c r="K98" i="6" s="1"/>
  <c r="J98" i="6" s="1"/>
  <c r="I98" i="6" s="1"/>
  <c r="H98" i="6" s="1"/>
  <c r="G98" i="6" s="1"/>
  <c r="F98" i="6" s="1"/>
  <c r="E98" i="6" s="1"/>
  <c r="M97" i="6"/>
  <c r="L97" i="6" s="1"/>
  <c r="K97" i="6" s="1"/>
  <c r="J97" i="6" s="1"/>
  <c r="I97" i="6" s="1"/>
  <c r="H97" i="6" s="1"/>
  <c r="G97" i="6" s="1"/>
  <c r="F97" i="6" s="1"/>
  <c r="E97" i="6" s="1"/>
  <c r="M96" i="6"/>
  <c r="L96" i="6" s="1"/>
  <c r="M104" i="6"/>
  <c r="L104" i="6" s="1"/>
  <c r="K104" i="6" s="1"/>
  <c r="J104" i="6" s="1"/>
  <c r="I104" i="6" s="1"/>
  <c r="H104" i="6" s="1"/>
  <c r="G104" i="6" s="1"/>
  <c r="F104" i="6" s="1"/>
  <c r="E104" i="6" s="1"/>
  <c r="M103" i="6"/>
  <c r="L103" i="6" s="1"/>
  <c r="M105" i="6"/>
  <c r="L105" i="6" s="1"/>
  <c r="K105" i="6" s="1"/>
  <c r="J105" i="6" s="1"/>
  <c r="I105" i="6" s="1"/>
  <c r="H105" i="6" s="1"/>
  <c r="G105" i="6" s="1"/>
  <c r="F105" i="6" s="1"/>
  <c r="E105" i="6" s="1"/>
  <c r="M112" i="6"/>
  <c r="L112" i="6"/>
  <c r="K112" i="6"/>
  <c r="J112" i="6"/>
  <c r="M111" i="6"/>
  <c r="L111" i="6"/>
  <c r="K111" i="6"/>
  <c r="J111" i="6"/>
  <c r="M110" i="6"/>
  <c r="L110" i="6"/>
  <c r="K110" i="6"/>
  <c r="J110" i="6"/>
  <c r="M108" i="6"/>
  <c r="L108" i="6"/>
  <c r="K108" i="6"/>
  <c r="J108" i="6"/>
  <c r="M106" i="6"/>
  <c r="L106" i="6"/>
  <c r="K106" i="6"/>
  <c r="J106" i="6"/>
  <c r="F110" i="6"/>
  <c r="G110" i="6"/>
  <c r="H110" i="6"/>
  <c r="I110" i="6"/>
  <c r="F111" i="6"/>
  <c r="G111" i="6"/>
  <c r="H111" i="6"/>
  <c r="I111" i="6"/>
  <c r="F112" i="6"/>
  <c r="G112" i="6"/>
  <c r="H112" i="6"/>
  <c r="I112" i="6"/>
  <c r="M115" i="6"/>
  <c r="M113" i="6" s="1"/>
  <c r="L115" i="6"/>
  <c r="L113" i="6" s="1"/>
  <c r="K115" i="6"/>
  <c r="K113" i="6" s="1"/>
  <c r="J115" i="6"/>
  <c r="J113" i="6" s="1"/>
  <c r="I115" i="6"/>
  <c r="H115" i="6"/>
  <c r="G115" i="6"/>
  <c r="F115" i="6"/>
  <c r="I113" i="6"/>
  <c r="H113" i="6"/>
  <c r="G113" i="6"/>
  <c r="F113" i="6"/>
  <c r="M122" i="6"/>
  <c r="L122" i="6"/>
  <c r="K122" i="6"/>
  <c r="J122" i="6"/>
  <c r="I122" i="6"/>
  <c r="H122" i="6"/>
  <c r="G122" i="6"/>
  <c r="F122" i="6"/>
  <c r="M120" i="6"/>
  <c r="L120" i="6"/>
  <c r="K120" i="6"/>
  <c r="J120" i="6"/>
  <c r="I120" i="6"/>
  <c r="H120" i="6"/>
  <c r="G120" i="6"/>
  <c r="F120" i="6"/>
  <c r="M130" i="6"/>
  <c r="L130" i="6"/>
  <c r="K130" i="6"/>
  <c r="J130" i="6"/>
  <c r="M140" i="6"/>
  <c r="L140" i="6" s="1"/>
  <c r="K140" i="6" s="1"/>
  <c r="J140" i="6" s="1"/>
  <c r="I140" i="6" s="1"/>
  <c r="H140" i="6" s="1"/>
  <c r="G140" i="6" s="1"/>
  <c r="F140" i="6" s="1"/>
  <c r="E140" i="6" s="1"/>
  <c r="M139" i="6"/>
  <c r="L139" i="6" s="1"/>
  <c r="K139" i="6" s="1"/>
  <c r="J139" i="6" s="1"/>
  <c r="I139" i="6" s="1"/>
  <c r="H139" i="6" s="1"/>
  <c r="G139" i="6" s="1"/>
  <c r="F139" i="6" s="1"/>
  <c r="E139" i="6" s="1"/>
  <c r="M138" i="6"/>
  <c r="L138" i="6" s="1"/>
  <c r="M146" i="6"/>
  <c r="L146" i="6" s="1"/>
  <c r="K146" i="6" s="1"/>
  <c r="J146" i="6" s="1"/>
  <c r="I146" i="6" s="1"/>
  <c r="H146" i="6" s="1"/>
  <c r="G146" i="6" s="1"/>
  <c r="F146" i="6" s="1"/>
  <c r="E146" i="6" s="1"/>
  <c r="M145" i="6"/>
  <c r="L145" i="6" s="1"/>
  <c r="M147" i="6"/>
  <c r="L147" i="6" s="1"/>
  <c r="K147" i="6" s="1"/>
  <c r="J147" i="6" s="1"/>
  <c r="I147" i="6" s="1"/>
  <c r="H147" i="6" s="1"/>
  <c r="G147" i="6" s="1"/>
  <c r="F147" i="6" s="1"/>
  <c r="E147" i="6" s="1"/>
  <c r="M150" i="6"/>
  <c r="L150" i="6"/>
  <c r="K150" i="6"/>
  <c r="J150" i="6"/>
  <c r="I150" i="6"/>
  <c r="H150" i="6"/>
  <c r="G150" i="6"/>
  <c r="F150" i="6"/>
  <c r="M148" i="6"/>
  <c r="L148" i="6"/>
  <c r="K148" i="6"/>
  <c r="J148" i="6"/>
  <c r="I148" i="6"/>
  <c r="H148" i="6"/>
  <c r="G148" i="6"/>
  <c r="F148" i="6"/>
  <c r="M161" i="6"/>
  <c r="L161" i="6" s="1"/>
  <c r="K161" i="6" s="1"/>
  <c r="J161" i="6" s="1"/>
  <c r="I161" i="6" s="1"/>
  <c r="H161" i="6" s="1"/>
  <c r="G161" i="6" s="1"/>
  <c r="F161" i="6" s="1"/>
  <c r="E161" i="6" s="1"/>
  <c r="M160" i="6"/>
  <c r="L160" i="6" s="1"/>
  <c r="K160" i="6" s="1"/>
  <c r="J160" i="6" s="1"/>
  <c r="I160" i="6" s="1"/>
  <c r="H160" i="6" s="1"/>
  <c r="G160" i="6" s="1"/>
  <c r="F160" i="6" s="1"/>
  <c r="E160" i="6" s="1"/>
  <c r="M159" i="6"/>
  <c r="L159" i="6" s="1"/>
  <c r="J165" i="6"/>
  <c r="K165" i="6"/>
  <c r="L165" i="6"/>
  <c r="M165" i="6"/>
  <c r="M175" i="6"/>
  <c r="L175" i="6" s="1"/>
  <c r="K175" i="6" s="1"/>
  <c r="J175" i="6" s="1"/>
  <c r="I175" i="6" s="1"/>
  <c r="M174" i="6"/>
  <c r="L174" i="6" s="1"/>
  <c r="K174" i="6" s="1"/>
  <c r="J174" i="6" s="1"/>
  <c r="I174" i="6" s="1"/>
  <c r="M173" i="6"/>
  <c r="L173" i="6" s="1"/>
  <c r="L166" i="6" s="1"/>
  <c r="M188" i="6"/>
  <c r="M185" i="6" s="1"/>
  <c r="M189" i="6"/>
  <c r="L189" i="6" s="1"/>
  <c r="K189" i="6" s="1"/>
  <c r="J189" i="6" s="1"/>
  <c r="I189" i="6" s="1"/>
  <c r="H189" i="6" s="1"/>
  <c r="G189" i="6" s="1"/>
  <c r="F189" i="6" s="1"/>
  <c r="E189" i="6" s="1"/>
  <c r="M202" i="6"/>
  <c r="M199" i="6" s="1"/>
  <c r="M203" i="6"/>
  <c r="L203" i="6" s="1"/>
  <c r="K203" i="6" s="1"/>
  <c r="J203" i="6" s="1"/>
  <c r="I203" i="6" s="1"/>
  <c r="H203" i="6" s="1"/>
  <c r="G203" i="6" s="1"/>
  <c r="F203" i="6" s="1"/>
  <c r="E203" i="6" s="1"/>
  <c r="M207" i="6"/>
  <c r="L207" i="6" s="1"/>
  <c r="K207" i="6" s="1"/>
  <c r="J207" i="6" s="1"/>
  <c r="I207" i="6" s="1"/>
  <c r="H207" i="6" s="1"/>
  <c r="G207" i="6" s="1"/>
  <c r="F207" i="6" s="1"/>
  <c r="E207" i="6" s="1"/>
  <c r="M209" i="6"/>
  <c r="M210" i="6"/>
  <c r="L210" i="6" s="1"/>
  <c r="K210" i="6" s="1"/>
  <c r="J210" i="6" s="1"/>
  <c r="I210" i="6" s="1"/>
  <c r="H210" i="6" s="1"/>
  <c r="G210" i="6" s="1"/>
  <c r="F210" i="6" s="1"/>
  <c r="E210" i="6" s="1"/>
  <c r="M214" i="6"/>
  <c r="L214" i="6" s="1"/>
  <c r="K214" i="6" s="1"/>
  <c r="J214" i="6" s="1"/>
  <c r="I214" i="6" s="1"/>
  <c r="H214" i="6" s="1"/>
  <c r="G214" i="6" s="1"/>
  <c r="F214" i="6" s="1"/>
  <c r="E214" i="6" s="1"/>
  <c r="M216" i="6"/>
  <c r="L216" i="6" s="1"/>
  <c r="M217" i="6"/>
  <c r="M211" i="6" s="1"/>
  <c r="J224" i="6"/>
  <c r="K224" i="6"/>
  <c r="L224" i="6"/>
  <c r="M224" i="6"/>
  <c r="F234" i="6"/>
  <c r="F232" i="6" s="1"/>
  <c r="G234" i="6"/>
  <c r="G232" i="6" s="1"/>
  <c r="H234" i="6"/>
  <c r="H232" i="6" s="1"/>
  <c r="I234" i="6"/>
  <c r="I232" i="6" s="1"/>
  <c r="J234" i="6"/>
  <c r="J232" i="6" s="1"/>
  <c r="K234" i="6"/>
  <c r="K232" i="6" s="1"/>
  <c r="L234" i="6"/>
  <c r="L232" i="6" s="1"/>
  <c r="M234" i="6"/>
  <c r="M232" i="6" s="1"/>
  <c r="M243" i="6"/>
  <c r="L243" i="6" s="1"/>
  <c r="M244" i="6"/>
  <c r="L244" i="6" s="1"/>
  <c r="K244" i="6" s="1"/>
  <c r="M245" i="6"/>
  <c r="L245" i="6" s="1"/>
  <c r="K245" i="6" s="1"/>
  <c r="J245" i="6" s="1"/>
  <c r="I245" i="6" s="1"/>
  <c r="H245" i="6" s="1"/>
  <c r="G245" i="6" s="1"/>
  <c r="F245" i="6" s="1"/>
  <c r="E245" i="6" s="1"/>
  <c r="M249" i="6"/>
  <c r="L249" i="6" s="1"/>
  <c r="M250" i="6"/>
  <c r="L250" i="6" s="1"/>
  <c r="K250" i="6" s="1"/>
  <c r="M252" i="6"/>
  <c r="L252" i="6" s="1"/>
  <c r="M262" i="6"/>
  <c r="L262" i="6"/>
  <c r="K262" i="6"/>
  <c r="J262" i="6"/>
  <c r="I262" i="6"/>
  <c r="H262" i="6"/>
  <c r="F262" i="6"/>
  <c r="F260" i="6" s="1"/>
  <c r="F54" i="5" s="1"/>
  <c r="F290" i="6"/>
  <c r="F288" i="6" s="1"/>
  <c r="G290" i="6"/>
  <c r="G288" i="6" s="1"/>
  <c r="H290" i="6"/>
  <c r="H288" i="6" s="1"/>
  <c r="I290" i="6"/>
  <c r="I288" i="6" s="1"/>
  <c r="J290" i="6"/>
  <c r="J288" i="6" s="1"/>
  <c r="K290" i="6"/>
  <c r="K288" i="6" s="1"/>
  <c r="L290" i="6"/>
  <c r="L288" i="6" s="1"/>
  <c r="M290" i="6"/>
  <c r="M288" i="6" s="1"/>
  <c r="J298" i="6"/>
  <c r="K298" i="6"/>
  <c r="L298" i="6"/>
  <c r="M298" i="6"/>
  <c r="M306" i="6"/>
  <c r="L306" i="6" s="1"/>
  <c r="K306" i="6" s="1"/>
  <c r="J306" i="6" s="1"/>
  <c r="I306" i="6" s="1"/>
  <c r="H306" i="6" s="1"/>
  <c r="G306" i="6" s="1"/>
  <c r="F306" i="6" s="1"/>
  <c r="E306" i="6" s="1"/>
  <c r="M307" i="6"/>
  <c r="M308" i="6"/>
  <c r="L308" i="6" s="1"/>
  <c r="K308" i="6" s="1"/>
  <c r="J308" i="6" s="1"/>
  <c r="I308" i="6" s="1"/>
  <c r="H308" i="6" s="1"/>
  <c r="G308" i="6" s="1"/>
  <c r="F308" i="6" s="1"/>
  <c r="E308" i="6" s="1"/>
  <c r="M314" i="6"/>
  <c r="L314" i="6" s="1"/>
  <c r="K314" i="6" s="1"/>
  <c r="J314" i="6" s="1"/>
  <c r="I314" i="6" s="1"/>
  <c r="H314" i="6" s="1"/>
  <c r="G314" i="6" s="1"/>
  <c r="F314" i="6" s="1"/>
  <c r="E314" i="6" s="1"/>
  <c r="M315" i="6"/>
  <c r="L315" i="6" s="1"/>
  <c r="K315" i="6" s="1"/>
  <c r="J315" i="6" s="1"/>
  <c r="I315" i="6" s="1"/>
  <c r="H315" i="6" s="1"/>
  <c r="G315" i="6" s="1"/>
  <c r="F315" i="6" s="1"/>
  <c r="E315" i="6" s="1"/>
  <c r="J319" i="6"/>
  <c r="K319" i="6"/>
  <c r="L319" i="6"/>
  <c r="M319" i="6"/>
  <c r="J320" i="6"/>
  <c r="K320" i="6"/>
  <c r="L320" i="6"/>
  <c r="M320" i="6"/>
  <c r="J325" i="6"/>
  <c r="J323" i="6" s="1"/>
  <c r="K325" i="6"/>
  <c r="L325" i="6"/>
  <c r="M325" i="6"/>
  <c r="M329" i="6"/>
  <c r="L329" i="6" s="1"/>
  <c r="K329" i="6" s="1"/>
  <c r="I329" i="6" s="1"/>
  <c r="H329" i="6" s="1"/>
  <c r="G329" i="6" s="1"/>
  <c r="F329" i="6" s="1"/>
  <c r="E329" i="6" s="1"/>
  <c r="M348" i="6"/>
  <c r="L348" i="6" s="1"/>
  <c r="K348" i="6" s="1"/>
  <c r="J348" i="6" s="1"/>
  <c r="I348" i="6" s="1"/>
  <c r="H348" i="6" s="1"/>
  <c r="G348" i="6" s="1"/>
  <c r="F348" i="6" s="1"/>
  <c r="E348" i="6" s="1"/>
  <c r="M349" i="6"/>
  <c r="L349" i="6" s="1"/>
  <c r="K349" i="6" s="1"/>
  <c r="J349" i="6" s="1"/>
  <c r="I349" i="6" s="1"/>
  <c r="H349" i="6" s="1"/>
  <c r="G349" i="6" s="1"/>
  <c r="F349" i="6" s="1"/>
  <c r="E349" i="6" s="1"/>
  <c r="M350" i="6"/>
  <c r="L350" i="6" s="1"/>
  <c r="K350" i="6" s="1"/>
  <c r="J350" i="6" s="1"/>
  <c r="I350" i="6" s="1"/>
  <c r="H350" i="6" s="1"/>
  <c r="G350" i="6" s="1"/>
  <c r="F350" i="6" s="1"/>
  <c r="E350" i="6" s="1"/>
  <c r="M356" i="6"/>
  <c r="L356" i="6" s="1"/>
  <c r="K356" i="6" s="1"/>
  <c r="J356" i="6" s="1"/>
  <c r="I356" i="6" s="1"/>
  <c r="H356" i="6" s="1"/>
  <c r="G356" i="6" s="1"/>
  <c r="F356" i="6" s="1"/>
  <c r="E356" i="6" s="1"/>
  <c r="M357" i="6"/>
  <c r="L357" i="6" s="1"/>
  <c r="K357" i="6" s="1"/>
  <c r="J357" i="6" s="1"/>
  <c r="I357" i="6" s="1"/>
  <c r="H357" i="6" s="1"/>
  <c r="G357" i="6" s="1"/>
  <c r="F357" i="6" s="1"/>
  <c r="E357" i="6" s="1"/>
  <c r="M363" i="6"/>
  <c r="L363" i="6" s="1"/>
  <c r="K363" i="6" s="1"/>
  <c r="J363" i="6" s="1"/>
  <c r="I363" i="6" s="1"/>
  <c r="H363" i="6" s="1"/>
  <c r="G363" i="6" s="1"/>
  <c r="F363" i="6" s="1"/>
  <c r="E363" i="6" s="1"/>
  <c r="M364" i="6"/>
  <c r="L364" i="6" s="1"/>
  <c r="K364" i="6" s="1"/>
  <c r="J364" i="6" s="1"/>
  <c r="I364" i="6" s="1"/>
  <c r="H364" i="6" s="1"/>
  <c r="G364" i="6" s="1"/>
  <c r="F364" i="6" s="1"/>
  <c r="E364" i="6" s="1"/>
  <c r="J368" i="6"/>
  <c r="K368" i="6"/>
  <c r="L368" i="6"/>
  <c r="M368" i="6"/>
  <c r="J369" i="6"/>
  <c r="J334" i="6" s="1"/>
  <c r="K369" i="6"/>
  <c r="K334" i="6" s="1"/>
  <c r="L369" i="6"/>
  <c r="L334" i="6" s="1"/>
  <c r="M369" i="6"/>
  <c r="M334" i="6" s="1"/>
  <c r="J370" i="6"/>
  <c r="K370" i="6"/>
  <c r="L370" i="6"/>
  <c r="M370" i="6"/>
  <c r="J371" i="6"/>
  <c r="K371" i="6"/>
  <c r="L371" i="6"/>
  <c r="M371" i="6"/>
  <c r="G374" i="6"/>
  <c r="G372" i="6" s="1"/>
  <c r="H374" i="6"/>
  <c r="H372" i="6" s="1"/>
  <c r="I374" i="6"/>
  <c r="I372" i="6" s="1"/>
  <c r="J374" i="6"/>
  <c r="J372" i="6" s="1"/>
  <c r="K374" i="6"/>
  <c r="K372" i="6" s="1"/>
  <c r="L374" i="6"/>
  <c r="L372" i="6" s="1"/>
  <c r="M374" i="6"/>
  <c r="M372" i="6" s="1"/>
  <c r="G381" i="6"/>
  <c r="G379" i="6" s="1"/>
  <c r="H381" i="6"/>
  <c r="H379" i="6" s="1"/>
  <c r="I381" i="6"/>
  <c r="I379" i="6" s="1"/>
  <c r="J381" i="6"/>
  <c r="J379" i="6" s="1"/>
  <c r="K381" i="6"/>
  <c r="K379" i="6" s="1"/>
  <c r="L381" i="6"/>
  <c r="L379" i="6" s="1"/>
  <c r="M381" i="6"/>
  <c r="M379" i="6" s="1"/>
  <c r="M391" i="6"/>
  <c r="L391" i="6" s="1"/>
  <c r="K391" i="6" s="1"/>
  <c r="J391" i="6" s="1"/>
  <c r="I391" i="6" s="1"/>
  <c r="H391" i="6" s="1"/>
  <c r="G391" i="6" s="1"/>
  <c r="F391" i="6" s="1"/>
  <c r="E391" i="6" s="1"/>
  <c r="M392" i="6"/>
  <c r="L392" i="6" s="1"/>
  <c r="K392" i="6" s="1"/>
  <c r="J392" i="6" s="1"/>
  <c r="I392" i="6" s="1"/>
  <c r="H392" i="6" s="1"/>
  <c r="G392" i="6" s="1"/>
  <c r="F392" i="6" s="1"/>
  <c r="E392" i="6" s="1"/>
  <c r="J395" i="6"/>
  <c r="J393" i="6" s="1"/>
  <c r="K395" i="6"/>
  <c r="K393" i="6" s="1"/>
  <c r="L395" i="6"/>
  <c r="L393" i="6" s="1"/>
  <c r="M395" i="6"/>
  <c r="M393" i="6" s="1"/>
  <c r="M411" i="6"/>
  <c r="L411" i="6" s="1"/>
  <c r="K411" i="6" s="1"/>
  <c r="J411" i="6" s="1"/>
  <c r="I411" i="6" s="1"/>
  <c r="H411" i="6" s="1"/>
  <c r="G411" i="6" s="1"/>
  <c r="F411" i="6" s="1"/>
  <c r="E411" i="6" s="1"/>
  <c r="M412" i="6"/>
  <c r="L412" i="6" s="1"/>
  <c r="K412" i="6" s="1"/>
  <c r="J412" i="6" s="1"/>
  <c r="I412" i="6" s="1"/>
  <c r="H412" i="6" s="1"/>
  <c r="G412" i="6" s="1"/>
  <c r="F412" i="6" s="1"/>
  <c r="E412" i="6" s="1"/>
  <c r="M413" i="6"/>
  <c r="L413" i="6" s="1"/>
  <c r="K413" i="6" s="1"/>
  <c r="J413" i="6" s="1"/>
  <c r="I413" i="6" s="1"/>
  <c r="H413" i="6" s="1"/>
  <c r="G413" i="6" s="1"/>
  <c r="F413" i="6" s="1"/>
  <c r="E413" i="6" s="1"/>
  <c r="M425" i="6"/>
  <c r="L425" i="6" s="1"/>
  <c r="K425" i="6" s="1"/>
  <c r="J425" i="6" s="1"/>
  <c r="I425" i="6" s="1"/>
  <c r="H425" i="6" s="1"/>
  <c r="G425" i="6" s="1"/>
  <c r="F425" i="6" s="1"/>
  <c r="E425" i="6" s="1"/>
  <c r="M426" i="6"/>
  <c r="M427" i="6"/>
  <c r="L427" i="6" s="1"/>
  <c r="K427" i="6" s="1"/>
  <c r="J427" i="6" s="1"/>
  <c r="I427" i="6" s="1"/>
  <c r="H427" i="6" s="1"/>
  <c r="G427" i="6" s="1"/>
  <c r="F427" i="6" s="1"/>
  <c r="E427" i="6" s="1"/>
  <c r="M434" i="6"/>
  <c r="L434" i="6" s="1"/>
  <c r="K434" i="6" s="1"/>
  <c r="J434" i="6" s="1"/>
  <c r="I434" i="6" s="1"/>
  <c r="H434" i="6" s="1"/>
  <c r="G434" i="6" s="1"/>
  <c r="F434" i="6" s="1"/>
  <c r="E434" i="6" s="1"/>
  <c r="M433" i="6"/>
  <c r="J437" i="6"/>
  <c r="J435" i="6" s="1"/>
  <c r="K437" i="6"/>
  <c r="K435" i="6" s="1"/>
  <c r="L437" i="6"/>
  <c r="L435" i="6" s="1"/>
  <c r="M437" i="6"/>
  <c r="M435" i="6" s="1"/>
  <c r="M455" i="6"/>
  <c r="L455" i="6" s="1"/>
  <c r="K455" i="6" s="1"/>
  <c r="J455" i="6" s="1"/>
  <c r="I455" i="6" s="1"/>
  <c r="H455" i="6" s="1"/>
  <c r="G455" i="6" s="1"/>
  <c r="F455" i="6" s="1"/>
  <c r="E455" i="6" s="1"/>
  <c r="M454" i="6"/>
  <c r="M447" i="6" s="1"/>
  <c r="M444" i="6" s="1"/>
  <c r="M453" i="6"/>
  <c r="L453" i="6" s="1"/>
  <c r="K453" i="6" s="1"/>
  <c r="J453" i="6" s="1"/>
  <c r="I453" i="6" s="1"/>
  <c r="H453" i="6" s="1"/>
  <c r="G453" i="6" s="1"/>
  <c r="F453" i="6" s="1"/>
  <c r="E453" i="6" s="1"/>
  <c r="J458" i="6"/>
  <c r="J456" i="6" s="1"/>
  <c r="K458" i="6"/>
  <c r="K456" i="6" s="1"/>
  <c r="L458" i="6"/>
  <c r="L456" i="6" s="1"/>
  <c r="M458" i="6"/>
  <c r="M456" i="6" s="1"/>
  <c r="J465" i="6"/>
  <c r="J463" i="6" s="1"/>
  <c r="K465" i="6"/>
  <c r="K463" i="6" s="1"/>
  <c r="L465" i="6"/>
  <c r="L463" i="6" s="1"/>
  <c r="M465" i="6"/>
  <c r="M463" i="6" s="1"/>
  <c r="M483" i="6"/>
  <c r="L483" i="6" s="1"/>
  <c r="K483" i="6" s="1"/>
  <c r="J483" i="6" s="1"/>
  <c r="I483" i="6" s="1"/>
  <c r="H483" i="6" s="1"/>
  <c r="G483" i="6" s="1"/>
  <c r="F483" i="6" s="1"/>
  <c r="E483" i="6" s="1"/>
  <c r="M482" i="6"/>
  <c r="L482" i="6" s="1"/>
  <c r="K482" i="6" s="1"/>
  <c r="J482" i="6" s="1"/>
  <c r="I482" i="6" s="1"/>
  <c r="H482" i="6" s="1"/>
  <c r="G482" i="6" s="1"/>
  <c r="F482" i="6" s="1"/>
  <c r="E482" i="6" s="1"/>
  <c r="M481" i="6"/>
  <c r="L481" i="6" s="1"/>
  <c r="K481" i="6" s="1"/>
  <c r="J481" i="6" s="1"/>
  <c r="I481" i="6" s="1"/>
  <c r="H481" i="6" s="1"/>
  <c r="G481" i="6" s="1"/>
  <c r="F481" i="6" s="1"/>
  <c r="E481" i="6" s="1"/>
  <c r="J25" i="6"/>
  <c r="K25" i="6"/>
  <c r="L25" i="6"/>
  <c r="M25" i="6"/>
  <c r="J26" i="6"/>
  <c r="K26" i="6"/>
  <c r="L26" i="6"/>
  <c r="M26" i="6"/>
  <c r="J27" i="6"/>
  <c r="K27" i="6"/>
  <c r="L27" i="6"/>
  <c r="M27" i="6"/>
  <c r="J28" i="6"/>
  <c r="K28" i="6"/>
  <c r="L28" i="6"/>
  <c r="M28" i="6"/>
  <c r="K16" i="5"/>
  <c r="L16" i="5"/>
  <c r="M16" i="5"/>
  <c r="H54" i="5"/>
  <c r="I54" i="5"/>
  <c r="E262" i="6"/>
  <c r="E260" i="6" s="1"/>
  <c r="G54" i="5"/>
  <c r="D266" i="6"/>
  <c r="D265" i="6"/>
  <c r="D264" i="6"/>
  <c r="D263" i="6"/>
  <c r="G172" i="6"/>
  <c r="I328" i="6"/>
  <c r="I327" i="6"/>
  <c r="H328" i="6"/>
  <c r="H327" i="6"/>
  <c r="G328" i="6"/>
  <c r="G327" i="6"/>
  <c r="L454" i="6" l="1"/>
  <c r="K454" i="6" s="1"/>
  <c r="J454" i="6" s="1"/>
  <c r="I454" i="6" s="1"/>
  <c r="H454" i="6" s="1"/>
  <c r="G454" i="6" s="1"/>
  <c r="F454" i="6" s="1"/>
  <c r="E454" i="6" s="1"/>
  <c r="M423" i="6"/>
  <c r="M304" i="6"/>
  <c r="M311" i="6"/>
  <c r="H174" i="6"/>
  <c r="M419" i="6"/>
  <c r="M416" i="6" s="1"/>
  <c r="M353" i="6"/>
  <c r="M351" i="6" s="1"/>
  <c r="M206" i="6"/>
  <c r="H175" i="6"/>
  <c r="I168" i="6"/>
  <c r="H195" i="6"/>
  <c r="I192" i="6"/>
  <c r="I190" i="6" s="1"/>
  <c r="I43" i="5" s="1"/>
  <c r="M409" i="6"/>
  <c r="M388" i="6"/>
  <c r="M386" i="6" s="1"/>
  <c r="K353" i="6"/>
  <c r="K351" i="6" s="1"/>
  <c r="K311" i="6"/>
  <c r="M300" i="6"/>
  <c r="K299" i="6"/>
  <c r="L426" i="6"/>
  <c r="K426" i="6" s="1"/>
  <c r="J426" i="6" s="1"/>
  <c r="I426" i="6" s="1"/>
  <c r="H426" i="6" s="1"/>
  <c r="G426" i="6" s="1"/>
  <c r="F426" i="6" s="1"/>
  <c r="E426" i="6" s="1"/>
  <c r="M405" i="6"/>
  <c r="M402" i="6" s="1"/>
  <c r="K388" i="6"/>
  <c r="M309" i="6"/>
  <c r="L307" i="6"/>
  <c r="K307" i="6" s="1"/>
  <c r="J307" i="6" s="1"/>
  <c r="I307" i="6" s="1"/>
  <c r="H307" i="6" s="1"/>
  <c r="G307" i="6" s="1"/>
  <c r="F307" i="6" s="1"/>
  <c r="E307" i="6" s="1"/>
  <c r="M299" i="6"/>
  <c r="D262" i="6"/>
  <c r="M248" i="6"/>
  <c r="M246" i="6" s="1"/>
  <c r="L479" i="6"/>
  <c r="M479" i="6"/>
  <c r="K479" i="6"/>
  <c r="M448" i="6"/>
  <c r="K448" i="6"/>
  <c r="K447" i="6"/>
  <c r="K444" i="6" s="1"/>
  <c r="L433" i="6"/>
  <c r="L423" i="6"/>
  <c r="L421" i="6" s="1"/>
  <c r="L420" i="6"/>
  <c r="J420" i="6"/>
  <c r="L409" i="6"/>
  <c r="L407" i="6" s="1"/>
  <c r="J409" i="6"/>
  <c r="J407" i="6" s="1"/>
  <c r="L388" i="6"/>
  <c r="L386" i="6" s="1"/>
  <c r="J388" i="6"/>
  <c r="J386" i="6" s="1"/>
  <c r="L367" i="6"/>
  <c r="L365" i="6" s="1"/>
  <c r="J367" i="6"/>
  <c r="J365" i="6" s="1"/>
  <c r="M360" i="6"/>
  <c r="M358" i="6" s="1"/>
  <c r="K360" i="6"/>
  <c r="K358" i="6" s="1"/>
  <c r="L353" i="6"/>
  <c r="L351" i="6" s="1"/>
  <c r="J353" i="6"/>
  <c r="J351" i="6" s="1"/>
  <c r="L343" i="6"/>
  <c r="L336" i="6" s="1"/>
  <c r="L322" i="6" s="1"/>
  <c r="J343" i="6"/>
  <c r="J336" i="6" s="1"/>
  <c r="J322" i="6" s="1"/>
  <c r="L342" i="6"/>
  <c r="J342" i="6"/>
  <c r="L333" i="6"/>
  <c r="J333" i="6"/>
  <c r="M323" i="6"/>
  <c r="K323" i="6"/>
  <c r="L311" i="6"/>
  <c r="L309" i="6" s="1"/>
  <c r="J311" i="6"/>
  <c r="J309" i="6" s="1"/>
  <c r="L304" i="6"/>
  <c r="L302" i="6" s="1"/>
  <c r="J304" i="6"/>
  <c r="J302" i="6" s="1"/>
  <c r="L301" i="6"/>
  <c r="J301" i="6"/>
  <c r="L300" i="6"/>
  <c r="J300" i="6"/>
  <c r="L299" i="6"/>
  <c r="J299" i="6"/>
  <c r="L297" i="6"/>
  <c r="L295" i="6" s="1"/>
  <c r="J297" i="6"/>
  <c r="J295" i="6" s="1"/>
  <c r="J479" i="6"/>
  <c r="L448" i="6"/>
  <c r="J448" i="6"/>
  <c r="L447" i="6"/>
  <c r="L444" i="6" s="1"/>
  <c r="J447" i="6"/>
  <c r="J444" i="6" s="1"/>
  <c r="M430" i="6"/>
  <c r="M428" i="6" s="1"/>
  <c r="M421" i="6"/>
  <c r="M420" i="6"/>
  <c r="M414" i="6" s="1"/>
  <c r="K420" i="6"/>
  <c r="K406" i="6" s="1"/>
  <c r="M407" i="6"/>
  <c r="K409" i="6"/>
  <c r="K407" i="6" s="1"/>
  <c r="L406" i="6"/>
  <c r="J406" i="6"/>
  <c r="K386" i="6"/>
  <c r="M367" i="6"/>
  <c r="M365" i="6" s="1"/>
  <c r="K367" i="6"/>
  <c r="K365" i="6" s="1"/>
  <c r="L360" i="6"/>
  <c r="L358" i="6" s="1"/>
  <c r="J360" i="6"/>
  <c r="J358" i="6" s="1"/>
  <c r="M343" i="6"/>
  <c r="M336" i="6" s="1"/>
  <c r="M322" i="6" s="1"/>
  <c r="K343" i="6"/>
  <c r="K336" i="6" s="1"/>
  <c r="K322" i="6" s="1"/>
  <c r="M342" i="6"/>
  <c r="K342" i="6"/>
  <c r="M333" i="6"/>
  <c r="K333" i="6"/>
  <c r="L323" i="6"/>
  <c r="K309" i="6"/>
  <c r="M302" i="6"/>
  <c r="K304" i="6"/>
  <c r="K302" i="6" s="1"/>
  <c r="M301" i="6"/>
  <c r="K301" i="6"/>
  <c r="K300" i="6"/>
  <c r="M297" i="6"/>
  <c r="K297" i="6"/>
  <c r="L248" i="6"/>
  <c r="L246" i="6" s="1"/>
  <c r="M241" i="6"/>
  <c r="M239" i="6" s="1"/>
  <c r="L209" i="6"/>
  <c r="K209" i="6" s="1"/>
  <c r="J209" i="6" s="1"/>
  <c r="I209" i="6" s="1"/>
  <c r="H209" i="6" s="1"/>
  <c r="G209" i="6" s="1"/>
  <c r="F209" i="6" s="1"/>
  <c r="E209" i="6" s="1"/>
  <c r="M171" i="6"/>
  <c r="M169" i="6" s="1"/>
  <c r="L131" i="6"/>
  <c r="M132" i="6"/>
  <c r="M87" i="6"/>
  <c r="M85" i="6" s="1"/>
  <c r="M80" i="6"/>
  <c r="M78" i="6" s="1"/>
  <c r="J61" i="6"/>
  <c r="L241" i="6"/>
  <c r="L239" i="6" s="1"/>
  <c r="M168" i="6"/>
  <c r="K132" i="6"/>
  <c r="K87" i="6"/>
  <c r="K85" i="6" s="1"/>
  <c r="M63" i="6"/>
  <c r="L61" i="6"/>
  <c r="L19" i="6" s="1"/>
  <c r="L217" i="6"/>
  <c r="L206" i="6"/>
  <c r="M183" i="6"/>
  <c r="L168" i="6"/>
  <c r="J168" i="6"/>
  <c r="M157" i="6"/>
  <c r="M155" i="6" s="1"/>
  <c r="M143" i="6"/>
  <c r="M141" i="6" s="1"/>
  <c r="M136" i="6"/>
  <c r="J132" i="6"/>
  <c r="L132" i="6"/>
  <c r="J133" i="6"/>
  <c r="L133" i="6"/>
  <c r="M101" i="6"/>
  <c r="M99" i="6" s="1"/>
  <c r="M94" i="6"/>
  <c r="M92" i="6" s="1"/>
  <c r="L87" i="6"/>
  <c r="L85" i="6" s="1"/>
  <c r="J87" i="6"/>
  <c r="J85" i="6" s="1"/>
  <c r="L81" i="6"/>
  <c r="L77" i="6"/>
  <c r="M73" i="6"/>
  <c r="M71" i="6" s="1"/>
  <c r="K73" i="6"/>
  <c r="M62" i="6"/>
  <c r="K62" i="6"/>
  <c r="M61" i="6"/>
  <c r="K61" i="6"/>
  <c r="M60" i="6"/>
  <c r="M59" i="6" s="1"/>
  <c r="M57" i="6" s="1"/>
  <c r="J256" i="6"/>
  <c r="K255" i="6"/>
  <c r="K253" i="6" s="1"/>
  <c r="K206" i="6"/>
  <c r="M197" i="6"/>
  <c r="K168" i="6"/>
  <c r="M167" i="6"/>
  <c r="M166" i="6"/>
  <c r="M131" i="6"/>
  <c r="K133" i="6"/>
  <c r="M133" i="6"/>
  <c r="L73" i="6"/>
  <c r="J73" i="6"/>
  <c r="L62" i="6"/>
  <c r="J62" i="6"/>
  <c r="M24" i="6"/>
  <c r="M22" i="6" s="1"/>
  <c r="K24" i="6"/>
  <c r="K22" i="6" s="1"/>
  <c r="L24" i="6"/>
  <c r="L22" i="6" s="1"/>
  <c r="J24" i="6"/>
  <c r="J22" i="6" s="1"/>
  <c r="K96" i="6"/>
  <c r="L94" i="6"/>
  <c r="L92" i="6" s="1"/>
  <c r="K103" i="6"/>
  <c r="L101" i="6"/>
  <c r="L99" i="6" s="1"/>
  <c r="K138" i="6"/>
  <c r="L136" i="6"/>
  <c r="K145" i="6"/>
  <c r="L143" i="6"/>
  <c r="L141" i="6" s="1"/>
  <c r="K159" i="6"/>
  <c r="L157" i="6"/>
  <c r="L155" i="6" s="1"/>
  <c r="K173" i="6"/>
  <c r="K166" i="6" s="1"/>
  <c r="L171" i="6"/>
  <c r="L169" i="6" s="1"/>
  <c r="L188" i="6"/>
  <c r="L202" i="6"/>
  <c r="M18" i="6"/>
  <c r="K216" i="6"/>
  <c r="J216" i="6" s="1"/>
  <c r="I216" i="6" s="1"/>
  <c r="H216" i="6" s="1"/>
  <c r="G216" i="6" s="1"/>
  <c r="F216" i="6" s="1"/>
  <c r="E216" i="6" s="1"/>
  <c r="K243" i="6"/>
  <c r="J244" i="6"/>
  <c r="K249" i="6"/>
  <c r="K248" i="6" s="1"/>
  <c r="J250" i="6"/>
  <c r="K252" i="6"/>
  <c r="D260" i="6"/>
  <c r="E54" i="5"/>
  <c r="D54" i="5" s="1"/>
  <c r="F328" i="6"/>
  <c r="F179" i="6"/>
  <c r="K295" i="6" l="1"/>
  <c r="K423" i="6"/>
  <c r="K421" i="6" s="1"/>
  <c r="J423" i="6"/>
  <c r="J421" i="6" s="1"/>
  <c r="L419" i="6"/>
  <c r="G175" i="6"/>
  <c r="H168" i="6"/>
  <c r="G174" i="6"/>
  <c r="H192" i="6"/>
  <c r="H190" i="6" s="1"/>
  <c r="H43" i="5" s="1"/>
  <c r="G195" i="6"/>
  <c r="M21" i="6"/>
  <c r="L416" i="6"/>
  <c r="L414" i="6" s="1"/>
  <c r="L405" i="6"/>
  <c r="L402" i="6" s="1"/>
  <c r="L400" i="6" s="1"/>
  <c r="L167" i="6"/>
  <c r="L164" i="6" s="1"/>
  <c r="L162" i="6" s="1"/>
  <c r="L71" i="6"/>
  <c r="M164" i="6"/>
  <c r="M162" i="6" s="1"/>
  <c r="M295" i="6"/>
  <c r="M335" i="6"/>
  <c r="M321" i="6" s="1"/>
  <c r="M318" i="6" s="1"/>
  <c r="M316" i="6" s="1"/>
  <c r="M339" i="6"/>
  <c r="M337" i="6" s="1"/>
  <c r="J335" i="6"/>
  <c r="J321" i="6" s="1"/>
  <c r="J318" i="6" s="1"/>
  <c r="J316" i="6" s="1"/>
  <c r="J339" i="6"/>
  <c r="J337" i="6" s="1"/>
  <c r="M406" i="6"/>
  <c r="M400" i="6" s="1"/>
  <c r="K246" i="6"/>
  <c r="K335" i="6"/>
  <c r="K321" i="6" s="1"/>
  <c r="K318" i="6" s="1"/>
  <c r="K316" i="6" s="1"/>
  <c r="K339" i="6"/>
  <c r="K337" i="6" s="1"/>
  <c r="L332" i="6"/>
  <c r="L330" i="6" s="1"/>
  <c r="L335" i="6"/>
  <c r="L321" i="6" s="1"/>
  <c r="L318" i="6" s="1"/>
  <c r="L316" i="6" s="1"/>
  <c r="L339" i="6"/>
  <c r="L337" i="6" s="1"/>
  <c r="K433" i="6"/>
  <c r="L430" i="6"/>
  <c r="L428" i="6" s="1"/>
  <c r="J206" i="6"/>
  <c r="M19" i="6"/>
  <c r="J243" i="6"/>
  <c r="K241" i="6"/>
  <c r="K239" i="6" s="1"/>
  <c r="L134" i="6"/>
  <c r="L127" i="6" s="1"/>
  <c r="L129" i="6"/>
  <c r="J255" i="6"/>
  <c r="J253" i="6" s="1"/>
  <c r="I256" i="6"/>
  <c r="K77" i="6"/>
  <c r="K71" i="6" s="1"/>
  <c r="L63" i="6"/>
  <c r="L21" i="6" s="1"/>
  <c r="M129" i="6"/>
  <c r="M134" i="6"/>
  <c r="M127" i="6" s="1"/>
  <c r="K217" i="6"/>
  <c r="L211" i="6"/>
  <c r="K131" i="6"/>
  <c r="K19" i="6" s="1"/>
  <c r="K81" i="6"/>
  <c r="L60" i="6"/>
  <c r="L80" i="6"/>
  <c r="L78" i="6" s="1"/>
  <c r="K94" i="6"/>
  <c r="K92" i="6" s="1"/>
  <c r="J96" i="6"/>
  <c r="K101" i="6"/>
  <c r="K99" i="6" s="1"/>
  <c r="J103" i="6"/>
  <c r="K136" i="6"/>
  <c r="J138" i="6"/>
  <c r="K143" i="6"/>
  <c r="K141" i="6" s="1"/>
  <c r="J145" i="6"/>
  <c r="K157" i="6"/>
  <c r="K155" i="6" s="1"/>
  <c r="J159" i="6"/>
  <c r="J157" i="6" s="1"/>
  <c r="J155" i="6" s="1"/>
  <c r="K171" i="6"/>
  <c r="K169" i="6" s="1"/>
  <c r="J173" i="6"/>
  <c r="L185" i="6"/>
  <c r="K188" i="6"/>
  <c r="L199" i="6"/>
  <c r="L197" i="6" s="1"/>
  <c r="K202" i="6"/>
  <c r="I244" i="6"/>
  <c r="H244" i="6" s="1"/>
  <c r="G244" i="6" s="1"/>
  <c r="F244" i="6" s="1"/>
  <c r="E244" i="6" s="1"/>
  <c r="I250" i="6"/>
  <c r="H250" i="6" s="1"/>
  <c r="G250" i="6" s="1"/>
  <c r="F250" i="6" s="1"/>
  <c r="E250" i="6" s="1"/>
  <c r="J249" i="6"/>
  <c r="J248" i="6" s="1"/>
  <c r="J252" i="6"/>
  <c r="G452" i="6"/>
  <c r="G347" i="6"/>
  <c r="J332" i="6" l="1"/>
  <c r="J330" i="6" s="1"/>
  <c r="F174" i="6"/>
  <c r="F175" i="6"/>
  <c r="G168" i="6"/>
  <c r="G192" i="6"/>
  <c r="G190" i="6" s="1"/>
  <c r="G43" i="5" s="1"/>
  <c r="F195" i="6"/>
  <c r="L20" i="6"/>
  <c r="J246" i="6"/>
  <c r="J433" i="6"/>
  <c r="K430" i="6"/>
  <c r="K428" i="6" s="1"/>
  <c r="K419" i="6"/>
  <c r="K332" i="6"/>
  <c r="K330" i="6" s="1"/>
  <c r="M332" i="6"/>
  <c r="M330" i="6" s="1"/>
  <c r="M20" i="6"/>
  <c r="M17" i="6" s="1"/>
  <c r="M15" i="6" s="1"/>
  <c r="K167" i="6"/>
  <c r="J171" i="6"/>
  <c r="J169" i="6" s="1"/>
  <c r="J166" i="6"/>
  <c r="J131" i="6"/>
  <c r="J81" i="6"/>
  <c r="K80" i="6"/>
  <c r="K78" i="6" s="1"/>
  <c r="K60" i="6"/>
  <c r="J217" i="6"/>
  <c r="K211" i="6"/>
  <c r="J77" i="6"/>
  <c r="K63" i="6"/>
  <c r="K21" i="6" s="1"/>
  <c r="H256" i="6"/>
  <c r="I255" i="6"/>
  <c r="I253" i="6" s="1"/>
  <c r="I243" i="6"/>
  <c r="H243" i="6" s="1"/>
  <c r="G243" i="6" s="1"/>
  <c r="F243" i="6" s="1"/>
  <c r="E243" i="6" s="1"/>
  <c r="J241" i="6"/>
  <c r="J239" i="6" s="1"/>
  <c r="K134" i="6"/>
  <c r="K127" i="6" s="1"/>
  <c r="K129" i="6"/>
  <c r="L59" i="6"/>
  <c r="L57" i="6" s="1"/>
  <c r="L18" i="6"/>
  <c r="L17" i="6" s="1"/>
  <c r="L15" i="6" s="1"/>
  <c r="I96" i="6"/>
  <c r="H96" i="6" s="1"/>
  <c r="G96" i="6" s="1"/>
  <c r="F96" i="6" s="1"/>
  <c r="E96" i="6" s="1"/>
  <c r="J94" i="6"/>
  <c r="J92" i="6" s="1"/>
  <c r="I103" i="6"/>
  <c r="H103" i="6" s="1"/>
  <c r="G103" i="6" s="1"/>
  <c r="F103" i="6" s="1"/>
  <c r="E103" i="6" s="1"/>
  <c r="J101" i="6"/>
  <c r="J99" i="6" s="1"/>
  <c r="I138" i="6"/>
  <c r="H138" i="6" s="1"/>
  <c r="G138" i="6" s="1"/>
  <c r="F138" i="6" s="1"/>
  <c r="E138" i="6" s="1"/>
  <c r="J136" i="6"/>
  <c r="I145" i="6"/>
  <c r="H145" i="6" s="1"/>
  <c r="G145" i="6" s="1"/>
  <c r="F145" i="6" s="1"/>
  <c r="E145" i="6" s="1"/>
  <c r="J143" i="6"/>
  <c r="J141" i="6" s="1"/>
  <c r="I159" i="6"/>
  <c r="H159" i="6" s="1"/>
  <c r="G159" i="6" s="1"/>
  <c r="F159" i="6" s="1"/>
  <c r="E159" i="6" s="1"/>
  <c r="I173" i="6"/>
  <c r="K185" i="6"/>
  <c r="K183" i="6" s="1"/>
  <c r="J188" i="6"/>
  <c r="K199" i="6"/>
  <c r="K197" i="6" s="1"/>
  <c r="J202" i="6"/>
  <c r="I249" i="6"/>
  <c r="H249" i="6" s="1"/>
  <c r="G249" i="6" s="1"/>
  <c r="F249" i="6" s="1"/>
  <c r="E249" i="6" s="1"/>
  <c r="I252" i="6"/>
  <c r="H252" i="6" s="1"/>
  <c r="G252" i="6" s="1"/>
  <c r="F252" i="6" s="1"/>
  <c r="E252" i="6" s="1"/>
  <c r="P469" i="6"/>
  <c r="P468" i="6"/>
  <c r="H173" i="6" l="1"/>
  <c r="I166" i="6"/>
  <c r="E175" i="6"/>
  <c r="E168" i="6" s="1"/>
  <c r="F168" i="6"/>
  <c r="E174" i="6"/>
  <c r="F192" i="6"/>
  <c r="F190" i="6" s="1"/>
  <c r="F43" i="5" s="1"/>
  <c r="E195" i="6"/>
  <c r="J167" i="6"/>
  <c r="J20" i="6" s="1"/>
  <c r="K416" i="6"/>
  <c r="K414" i="6" s="1"/>
  <c r="K405" i="6"/>
  <c r="K402" i="6" s="1"/>
  <c r="K400" i="6" s="1"/>
  <c r="I433" i="6"/>
  <c r="H433" i="6" s="1"/>
  <c r="G433" i="6" s="1"/>
  <c r="F433" i="6" s="1"/>
  <c r="E433" i="6" s="1"/>
  <c r="J430" i="6"/>
  <c r="J428" i="6" s="1"/>
  <c r="J419" i="6"/>
  <c r="H255" i="6"/>
  <c r="H253" i="6" s="1"/>
  <c r="G256" i="6"/>
  <c r="I77" i="6"/>
  <c r="H77" i="6" s="1"/>
  <c r="G77" i="6" s="1"/>
  <c r="F77" i="6" s="1"/>
  <c r="E77" i="6" s="1"/>
  <c r="D77" i="6" s="1"/>
  <c r="J63" i="6"/>
  <c r="J21" i="6" s="1"/>
  <c r="J71" i="6"/>
  <c r="I217" i="6"/>
  <c r="H217" i="6" s="1"/>
  <c r="G217" i="6" s="1"/>
  <c r="F217" i="6" s="1"/>
  <c r="E217" i="6" s="1"/>
  <c r="J211" i="6"/>
  <c r="J19" i="6"/>
  <c r="J134" i="6"/>
  <c r="J127" i="6" s="1"/>
  <c r="J129" i="6"/>
  <c r="K59" i="6"/>
  <c r="K57" i="6" s="1"/>
  <c r="K18" i="6"/>
  <c r="I81" i="6"/>
  <c r="H81" i="6" s="1"/>
  <c r="F81" i="6" s="1"/>
  <c r="E81" i="6" s="1"/>
  <c r="D81" i="6" s="1"/>
  <c r="J60" i="6"/>
  <c r="J80" i="6"/>
  <c r="J78" i="6" s="1"/>
  <c r="K164" i="6"/>
  <c r="K162" i="6" s="1"/>
  <c r="K20" i="6"/>
  <c r="J185" i="6"/>
  <c r="J183" i="6" s="1"/>
  <c r="I188" i="6"/>
  <c r="J199" i="6"/>
  <c r="J197" i="6" s="1"/>
  <c r="I202" i="6"/>
  <c r="J71" i="5"/>
  <c r="K71" i="5"/>
  <c r="L71" i="5"/>
  <c r="M71" i="5"/>
  <c r="J72" i="5"/>
  <c r="K72" i="5"/>
  <c r="L72" i="5"/>
  <c r="M72" i="5"/>
  <c r="D483" i="6"/>
  <c r="D32" i="6"/>
  <c r="D33" i="6"/>
  <c r="D34" i="6"/>
  <c r="D35" i="6"/>
  <c r="D37" i="6"/>
  <c r="D39" i="6"/>
  <c r="D41" i="6"/>
  <c r="D42" i="6"/>
  <c r="D44" i="6"/>
  <c r="D46" i="6"/>
  <c r="D47" i="6"/>
  <c r="D48" i="6"/>
  <c r="D49" i="6"/>
  <c r="D55" i="6"/>
  <c r="D56" i="6"/>
  <c r="D68" i="6"/>
  <c r="D69" i="6"/>
  <c r="D70" i="6"/>
  <c r="D74" i="6"/>
  <c r="D76" i="6"/>
  <c r="D82" i="6"/>
  <c r="D83" i="6"/>
  <c r="D84" i="6"/>
  <c r="D90" i="6"/>
  <c r="D91" i="6"/>
  <c r="D95" i="6"/>
  <c r="D96" i="6"/>
  <c r="D97" i="6"/>
  <c r="D98" i="6"/>
  <c r="D103" i="6"/>
  <c r="D104" i="6"/>
  <c r="D105" i="6"/>
  <c r="D116" i="6"/>
  <c r="D117" i="6"/>
  <c r="D118" i="6"/>
  <c r="D119" i="6"/>
  <c r="D123" i="6"/>
  <c r="D124" i="6"/>
  <c r="D125" i="6"/>
  <c r="D126" i="6"/>
  <c r="D138" i="6"/>
  <c r="D139" i="6"/>
  <c r="D140" i="6"/>
  <c r="D144" i="6"/>
  <c r="D145" i="6"/>
  <c r="D146" i="6"/>
  <c r="D147" i="6"/>
  <c r="D151" i="6"/>
  <c r="D152" i="6"/>
  <c r="D153" i="6"/>
  <c r="D154" i="6"/>
  <c r="D156" i="6"/>
  <c r="D158" i="6"/>
  <c r="D159" i="6"/>
  <c r="D160" i="6"/>
  <c r="D161" i="6"/>
  <c r="D174" i="6"/>
  <c r="D175" i="6"/>
  <c r="D181" i="6"/>
  <c r="D182" i="6"/>
  <c r="D189" i="6"/>
  <c r="D200" i="6"/>
  <c r="D201" i="6"/>
  <c r="D203" i="6"/>
  <c r="D207" i="6"/>
  <c r="D209" i="6"/>
  <c r="D210" i="6"/>
  <c r="D214" i="6"/>
  <c r="D216" i="6"/>
  <c r="D217" i="6"/>
  <c r="D229" i="6"/>
  <c r="D230" i="6"/>
  <c r="D231" i="6"/>
  <c r="D233" i="6"/>
  <c r="D235" i="6"/>
  <c r="D236" i="6"/>
  <c r="D237" i="6"/>
  <c r="D238" i="6"/>
  <c r="D243" i="6"/>
  <c r="D244" i="6"/>
  <c r="D245" i="6"/>
  <c r="D249" i="6"/>
  <c r="D250" i="6"/>
  <c r="D251" i="6"/>
  <c r="D252" i="6"/>
  <c r="D291" i="6"/>
  <c r="D292" i="6"/>
  <c r="D293" i="6"/>
  <c r="D294" i="6"/>
  <c r="D306" i="6"/>
  <c r="D307" i="6"/>
  <c r="D308" i="6"/>
  <c r="D312" i="6"/>
  <c r="D313" i="6"/>
  <c r="D314" i="6"/>
  <c r="D315" i="6"/>
  <c r="D326" i="6"/>
  <c r="D327" i="6"/>
  <c r="D328" i="6"/>
  <c r="D329" i="6"/>
  <c r="D347" i="6"/>
  <c r="D348" i="6"/>
  <c r="D349" i="6"/>
  <c r="D350" i="6"/>
  <c r="D354" i="6"/>
  <c r="D356" i="6"/>
  <c r="D357" i="6"/>
  <c r="D363" i="6"/>
  <c r="D364" i="6"/>
  <c r="D376" i="6"/>
  <c r="D377" i="6"/>
  <c r="D378" i="6"/>
  <c r="D382" i="6"/>
  <c r="D383" i="6"/>
  <c r="D384" i="6"/>
  <c r="D385" i="6"/>
  <c r="D389" i="6"/>
  <c r="D390" i="6"/>
  <c r="D391" i="6"/>
  <c r="D392" i="6"/>
  <c r="D397" i="6"/>
  <c r="D398" i="6"/>
  <c r="D399" i="6"/>
  <c r="D408" i="6"/>
  <c r="D411" i="6"/>
  <c r="D412" i="6"/>
  <c r="D413" i="6"/>
  <c r="D424" i="6"/>
  <c r="D425" i="6"/>
  <c r="D426" i="6"/>
  <c r="D427" i="6"/>
  <c r="D431" i="6"/>
  <c r="D432" i="6"/>
  <c r="D433" i="6"/>
  <c r="D434" i="6"/>
  <c r="D453" i="6"/>
  <c r="D454" i="6"/>
  <c r="D455" i="6"/>
  <c r="D459" i="6"/>
  <c r="D461" i="6"/>
  <c r="D462" i="6"/>
  <c r="D467" i="6"/>
  <c r="D468" i="6"/>
  <c r="D469" i="6"/>
  <c r="D478" i="6"/>
  <c r="D480" i="6"/>
  <c r="D481" i="6"/>
  <c r="D482" i="6"/>
  <c r="I180" i="6"/>
  <c r="I179" i="6"/>
  <c r="H180" i="6"/>
  <c r="H179" i="6"/>
  <c r="G180" i="6"/>
  <c r="G179" i="6"/>
  <c r="I167" i="6" l="1"/>
  <c r="G173" i="6"/>
  <c r="H166" i="6"/>
  <c r="D195" i="6"/>
  <c r="E192" i="6"/>
  <c r="E190" i="6" s="1"/>
  <c r="E43" i="5" s="1"/>
  <c r="D43" i="5" s="1"/>
  <c r="J164" i="6"/>
  <c r="J162" i="6" s="1"/>
  <c r="J416" i="6"/>
  <c r="J414" i="6" s="1"/>
  <c r="J405" i="6"/>
  <c r="J402" i="6" s="1"/>
  <c r="J400" i="6" s="1"/>
  <c r="J59" i="6"/>
  <c r="J57" i="6" s="1"/>
  <c r="J18" i="6"/>
  <c r="J17" i="6" s="1"/>
  <c r="J15" i="6" s="1"/>
  <c r="K17" i="6"/>
  <c r="K15" i="6" s="1"/>
  <c r="F256" i="6"/>
  <c r="G255" i="6"/>
  <c r="G253" i="6" s="1"/>
  <c r="H188" i="6"/>
  <c r="I185" i="6"/>
  <c r="I183" i="6" s="1"/>
  <c r="I199" i="6"/>
  <c r="I197" i="6" s="1"/>
  <c r="H202" i="6"/>
  <c r="G479" i="6"/>
  <c r="G477" i="6" s="1"/>
  <c r="G95" i="5" s="1"/>
  <c r="H479" i="6"/>
  <c r="H477" i="6" s="1"/>
  <c r="H95" i="5" s="1"/>
  <c r="I479" i="6"/>
  <c r="I477" i="6" s="1"/>
  <c r="I95" i="5" s="1"/>
  <c r="G473" i="6"/>
  <c r="H473" i="6"/>
  <c r="I473" i="6"/>
  <c r="G474" i="6"/>
  <c r="H474" i="6"/>
  <c r="I474" i="6"/>
  <c r="G475" i="6"/>
  <c r="H475" i="6"/>
  <c r="I475" i="6"/>
  <c r="G476" i="6"/>
  <c r="H476" i="6"/>
  <c r="I476" i="6"/>
  <c r="G465" i="6"/>
  <c r="G463" i="6" s="1"/>
  <c r="G93" i="5" s="1"/>
  <c r="H465" i="6"/>
  <c r="H463" i="6" s="1"/>
  <c r="H93" i="5" s="1"/>
  <c r="I465" i="6"/>
  <c r="I463" i="6" s="1"/>
  <c r="I93" i="5" s="1"/>
  <c r="G458" i="6"/>
  <c r="G456" i="6" s="1"/>
  <c r="G92" i="5" s="1"/>
  <c r="H458" i="6"/>
  <c r="H456" i="6" s="1"/>
  <c r="H92" i="5" s="1"/>
  <c r="I458" i="6"/>
  <c r="I456" i="6" s="1"/>
  <c r="I92" i="5" s="1"/>
  <c r="G451" i="6"/>
  <c r="G449" i="6" s="1"/>
  <c r="G91" i="5" s="1"/>
  <c r="H451" i="6"/>
  <c r="H449" i="6" s="1"/>
  <c r="H91" i="5" s="1"/>
  <c r="I451" i="6"/>
  <c r="I449" i="6" s="1"/>
  <c r="I91" i="5" s="1"/>
  <c r="J451" i="6"/>
  <c r="J449" i="6" s="1"/>
  <c r="K451" i="6"/>
  <c r="K449" i="6" s="1"/>
  <c r="L451" i="6"/>
  <c r="L449" i="6" s="1"/>
  <c r="M451" i="6"/>
  <c r="M449" i="6" s="1"/>
  <c r="G445" i="6"/>
  <c r="H445" i="6"/>
  <c r="I445" i="6"/>
  <c r="G446" i="6"/>
  <c r="H446" i="6"/>
  <c r="I446" i="6"/>
  <c r="G447" i="6"/>
  <c r="H447" i="6"/>
  <c r="H440" i="6" s="1"/>
  <c r="I447" i="6"/>
  <c r="G448" i="6"/>
  <c r="H448" i="6"/>
  <c r="I448" i="6"/>
  <c r="G430" i="6"/>
  <c r="G428" i="6" s="1"/>
  <c r="G86" i="5" s="1"/>
  <c r="H430" i="6"/>
  <c r="H428" i="6" s="1"/>
  <c r="H86" i="5" s="1"/>
  <c r="I430" i="6"/>
  <c r="I428" i="6" s="1"/>
  <c r="I86" i="5" s="1"/>
  <c r="G423" i="6"/>
  <c r="G421" i="6" s="1"/>
  <c r="G85" i="5" s="1"/>
  <c r="H423" i="6"/>
  <c r="H421" i="6" s="1"/>
  <c r="H85" i="5" s="1"/>
  <c r="I423" i="6"/>
  <c r="I421" i="6" s="1"/>
  <c r="I85" i="5" s="1"/>
  <c r="G417" i="6"/>
  <c r="G403" i="6" s="1"/>
  <c r="H417" i="6"/>
  <c r="I417" i="6"/>
  <c r="I403" i="6" s="1"/>
  <c r="G418" i="6"/>
  <c r="G404" i="6" s="1"/>
  <c r="H418" i="6"/>
  <c r="H404" i="6" s="1"/>
  <c r="I418" i="6"/>
  <c r="G419" i="6"/>
  <c r="G405" i="6" s="1"/>
  <c r="H419" i="6"/>
  <c r="H405" i="6" s="1"/>
  <c r="I419" i="6"/>
  <c r="I405" i="6" s="1"/>
  <c r="G420" i="6"/>
  <c r="G406" i="6" s="1"/>
  <c r="H420" i="6"/>
  <c r="H406" i="6" s="1"/>
  <c r="I420" i="6"/>
  <c r="I406" i="6" s="1"/>
  <c r="G409" i="6"/>
  <c r="G407" i="6" s="1"/>
  <c r="G83" i="5" s="1"/>
  <c r="H409" i="6"/>
  <c r="H407" i="6" s="1"/>
  <c r="H83" i="5" s="1"/>
  <c r="I409" i="6"/>
  <c r="I407" i="6" s="1"/>
  <c r="I83" i="5" s="1"/>
  <c r="I404" i="6"/>
  <c r="I395" i="6"/>
  <c r="I393" i="6" s="1"/>
  <c r="I79" i="5" s="1"/>
  <c r="G395" i="6"/>
  <c r="G393" i="6" s="1"/>
  <c r="G79" i="5" s="1"/>
  <c r="H395" i="6"/>
  <c r="H393" i="6" s="1"/>
  <c r="H79" i="5" s="1"/>
  <c r="G388" i="6"/>
  <c r="G386" i="6" s="1"/>
  <c r="G77" i="5" s="1"/>
  <c r="H388" i="6"/>
  <c r="H386" i="6" s="1"/>
  <c r="H77" i="5" s="1"/>
  <c r="I388" i="6"/>
  <c r="I386" i="6" s="1"/>
  <c r="I77" i="5" s="1"/>
  <c r="G76" i="5"/>
  <c r="H76" i="5"/>
  <c r="I76" i="5"/>
  <c r="G75" i="5"/>
  <c r="G74" i="5" s="1"/>
  <c r="H75" i="5"/>
  <c r="H74" i="5" s="1"/>
  <c r="I75" i="5"/>
  <c r="I74" i="5" s="1"/>
  <c r="G368" i="6"/>
  <c r="H368" i="6"/>
  <c r="I368" i="6"/>
  <c r="G369" i="6"/>
  <c r="H369" i="6"/>
  <c r="I369" i="6"/>
  <c r="G370" i="6"/>
  <c r="H370" i="6"/>
  <c r="I370" i="6"/>
  <c r="G371" i="6"/>
  <c r="H371" i="6"/>
  <c r="I371" i="6"/>
  <c r="G360" i="6"/>
  <c r="G358" i="6" s="1"/>
  <c r="G72" i="5" s="1"/>
  <c r="H360" i="6"/>
  <c r="H358" i="6" s="1"/>
  <c r="H72" i="5" s="1"/>
  <c r="I360" i="6"/>
  <c r="I358" i="6" s="1"/>
  <c r="I72" i="5" s="1"/>
  <c r="G353" i="6"/>
  <c r="G351" i="6" s="1"/>
  <c r="G71" i="5" s="1"/>
  <c r="H353" i="6"/>
  <c r="H351" i="6" s="1"/>
  <c r="H71" i="5" s="1"/>
  <c r="I353" i="6"/>
  <c r="I351" i="6" s="1"/>
  <c r="I71" i="5" s="1"/>
  <c r="G346" i="6"/>
  <c r="G344" i="6" s="1"/>
  <c r="G70" i="5" s="1"/>
  <c r="H346" i="6"/>
  <c r="H344" i="6" s="1"/>
  <c r="H70" i="5" s="1"/>
  <c r="I346" i="6"/>
  <c r="I344" i="6" s="1"/>
  <c r="I70" i="5" s="1"/>
  <c r="G340" i="6"/>
  <c r="H340" i="6"/>
  <c r="I340" i="6"/>
  <c r="G341" i="6"/>
  <c r="H341" i="6"/>
  <c r="I341" i="6"/>
  <c r="G342" i="6"/>
  <c r="H342" i="6"/>
  <c r="I342" i="6"/>
  <c r="G343" i="6"/>
  <c r="H343" i="6"/>
  <c r="I343" i="6"/>
  <c r="I325" i="6"/>
  <c r="I323" i="6" s="1"/>
  <c r="I319" i="6"/>
  <c r="I320" i="6"/>
  <c r="I311" i="6"/>
  <c r="I309" i="6" s="1"/>
  <c r="I63" i="5" s="1"/>
  <c r="I304" i="6"/>
  <c r="I302" i="6" s="1"/>
  <c r="I62" i="5" s="1"/>
  <c r="I298" i="6"/>
  <c r="I299" i="6"/>
  <c r="I300" i="6"/>
  <c r="I301" i="6"/>
  <c r="I59" i="5"/>
  <c r="I248" i="6"/>
  <c r="I246" i="6" s="1"/>
  <c r="I52" i="5" s="1"/>
  <c r="I241" i="6"/>
  <c r="I239" i="6" s="1"/>
  <c r="I51" i="5" s="1"/>
  <c r="I49" i="5"/>
  <c r="I227" i="6"/>
  <c r="I225" i="6" s="1"/>
  <c r="I48" i="5" s="1"/>
  <c r="I47" i="5" s="1"/>
  <c r="I221" i="6"/>
  <c r="I222" i="6"/>
  <c r="I223" i="6"/>
  <c r="I224" i="6"/>
  <c r="I213" i="6"/>
  <c r="I211" i="6" s="1"/>
  <c r="I46" i="5" s="1"/>
  <c r="I206" i="6"/>
  <c r="I204" i="6" s="1"/>
  <c r="I45" i="5" s="1"/>
  <c r="I44" i="5"/>
  <c r="I42" i="5"/>
  <c r="I178" i="6"/>
  <c r="I176" i="6" s="1"/>
  <c r="I41" i="5" s="1"/>
  <c r="I171" i="6"/>
  <c r="I169" i="6" s="1"/>
  <c r="I40" i="5" s="1"/>
  <c r="I157" i="6"/>
  <c r="I155" i="6" s="1"/>
  <c r="I38" i="5" s="1"/>
  <c r="I37" i="5"/>
  <c r="I143" i="6"/>
  <c r="I141" i="6" s="1"/>
  <c r="I36" i="5" s="1"/>
  <c r="I136" i="6"/>
  <c r="I134" i="6" s="1"/>
  <c r="I35" i="5" s="1"/>
  <c r="I130" i="6"/>
  <c r="I131" i="6"/>
  <c r="I132" i="6"/>
  <c r="I133" i="6"/>
  <c r="I33" i="5"/>
  <c r="I32" i="5"/>
  <c r="I108" i="6"/>
  <c r="I106" i="6" s="1"/>
  <c r="I31" i="5" s="1"/>
  <c r="I101" i="6"/>
  <c r="I99" i="6" s="1"/>
  <c r="I29" i="5" s="1"/>
  <c r="I94" i="6"/>
  <c r="I92" i="6" s="1"/>
  <c r="I28" i="5" s="1"/>
  <c r="I87" i="6"/>
  <c r="I85" i="6" s="1"/>
  <c r="I27" i="5" s="1"/>
  <c r="I80" i="6"/>
  <c r="I78" i="6" s="1"/>
  <c r="I26" i="5" s="1"/>
  <c r="I73" i="6"/>
  <c r="I71" i="6" s="1"/>
  <c r="I25" i="5" s="1"/>
  <c r="I66" i="6"/>
  <c r="I64" i="6" s="1"/>
  <c r="I24" i="5" s="1"/>
  <c r="I60" i="6"/>
  <c r="I61" i="6"/>
  <c r="I62" i="6"/>
  <c r="I63" i="6"/>
  <c r="I52" i="6"/>
  <c r="I50" i="6" s="1"/>
  <c r="I22" i="5" s="1"/>
  <c r="I21" i="5"/>
  <c r="I38" i="6"/>
  <c r="I36" i="6" s="1"/>
  <c r="I20" i="5" s="1"/>
  <c r="I31" i="6"/>
  <c r="I29" i="6" s="1"/>
  <c r="I19" i="5" s="1"/>
  <c r="I25" i="6"/>
  <c r="I26" i="6"/>
  <c r="I19" i="6" s="1"/>
  <c r="I27" i="6"/>
  <c r="I28" i="6"/>
  <c r="I18" i="6" l="1"/>
  <c r="I39" i="5"/>
  <c r="G188" i="6"/>
  <c r="H167" i="6"/>
  <c r="F173" i="6"/>
  <c r="G166" i="6"/>
  <c r="D192" i="6"/>
  <c r="D190" i="6"/>
  <c r="F255" i="6"/>
  <c r="F253" i="6" s="1"/>
  <c r="E256" i="6"/>
  <c r="H199" i="6"/>
  <c r="H197" i="6" s="1"/>
  <c r="G202" i="6"/>
  <c r="G199" i="6" s="1"/>
  <c r="I336" i="6"/>
  <c r="I322" i="6" s="1"/>
  <c r="I21" i="6" s="1"/>
  <c r="I334" i="6"/>
  <c r="G438" i="6"/>
  <c r="H439" i="6"/>
  <c r="I441" i="6"/>
  <c r="H438" i="6"/>
  <c r="G441" i="6"/>
  <c r="I439" i="6"/>
  <c r="G439" i="6"/>
  <c r="H367" i="6"/>
  <c r="I34" i="5"/>
  <c r="I335" i="6"/>
  <c r="I321" i="6" s="1"/>
  <c r="I318" i="6" s="1"/>
  <c r="H339" i="6"/>
  <c r="H337" i="6" s="1"/>
  <c r="H69" i="5"/>
  <c r="H67" i="5" s="1"/>
  <c r="H66" i="5" s="1"/>
  <c r="H84" i="5"/>
  <c r="H81" i="5" s="1"/>
  <c r="H80" i="5" s="1"/>
  <c r="H90" i="5"/>
  <c r="I18" i="5"/>
  <c r="I164" i="6"/>
  <c r="I162" i="6" s="1"/>
  <c r="I23" i="5"/>
  <c r="I297" i="6"/>
  <c r="I295" i="6" s="1"/>
  <c r="I69" i="5"/>
  <c r="I67" i="5" s="1"/>
  <c r="I66" i="5" s="1"/>
  <c r="G69" i="5"/>
  <c r="G67" i="5" s="1"/>
  <c r="G66" i="5" s="1"/>
  <c r="G84" i="5"/>
  <c r="G81" i="5" s="1"/>
  <c r="G80" i="5" s="1"/>
  <c r="I61" i="5"/>
  <c r="I339" i="6"/>
  <c r="I337" i="6" s="1"/>
  <c r="G339" i="6"/>
  <c r="G337" i="6" s="1"/>
  <c r="H365" i="6"/>
  <c r="I367" i="6"/>
  <c r="I365" i="6" s="1"/>
  <c r="G367" i="6"/>
  <c r="G365" i="6" s="1"/>
  <c r="H416" i="6"/>
  <c r="H414" i="6" s="1"/>
  <c r="I84" i="5"/>
  <c r="I81" i="5" s="1"/>
  <c r="I80" i="5" s="1"/>
  <c r="I90" i="5"/>
  <c r="G90" i="5"/>
  <c r="I24" i="6"/>
  <c r="I22" i="6" s="1"/>
  <c r="I59" i="6"/>
  <c r="I57" i="6" s="1"/>
  <c r="I127" i="6"/>
  <c r="I129" i="6"/>
  <c r="I220" i="6"/>
  <c r="I218" i="6" s="1"/>
  <c r="H403" i="6"/>
  <c r="H402" i="6" s="1"/>
  <c r="H400" i="6" s="1"/>
  <c r="I416" i="6"/>
  <c r="I414" i="6" s="1"/>
  <c r="G416" i="6"/>
  <c r="G414" i="6" s="1"/>
  <c r="I440" i="6"/>
  <c r="H441" i="6"/>
  <c r="G440" i="6"/>
  <c r="I472" i="6"/>
  <c r="I470" i="6" s="1"/>
  <c r="I94" i="5" s="1"/>
  <c r="G472" i="6"/>
  <c r="G470" i="6" s="1"/>
  <c r="G94" i="5" s="1"/>
  <c r="I444" i="6"/>
  <c r="I442" i="6" s="1"/>
  <c r="G444" i="6"/>
  <c r="G442" i="6" s="1"/>
  <c r="H444" i="6"/>
  <c r="H442" i="6" s="1"/>
  <c r="I438" i="6"/>
  <c r="H472" i="6"/>
  <c r="H470" i="6" s="1"/>
  <c r="H94" i="5" s="1"/>
  <c r="H437" i="6"/>
  <c r="I402" i="6"/>
  <c r="I400" i="6" s="1"/>
  <c r="G402" i="6"/>
  <c r="G400" i="6" s="1"/>
  <c r="I333" i="6"/>
  <c r="F208" i="6"/>
  <c r="D460" i="6"/>
  <c r="I316" i="6" l="1"/>
  <c r="I65" i="5" s="1"/>
  <c r="I16" i="5" s="1"/>
  <c r="I15" i="5" s="1"/>
  <c r="I20" i="6"/>
  <c r="I13" i="6" s="1"/>
  <c r="E173" i="6"/>
  <c r="F166" i="6"/>
  <c r="F188" i="6"/>
  <c r="G167" i="6"/>
  <c r="G164" i="6" s="1"/>
  <c r="I12" i="6"/>
  <c r="D256" i="6"/>
  <c r="E255" i="6"/>
  <c r="F202" i="6"/>
  <c r="E202" i="6" s="1"/>
  <c r="D202" i="6" s="1"/>
  <c r="G197" i="6"/>
  <c r="I332" i="6"/>
  <c r="I330" i="6" s="1"/>
  <c r="G437" i="6"/>
  <c r="G435" i="6" s="1"/>
  <c r="H435" i="6"/>
  <c r="I14" i="6"/>
  <c r="H88" i="5"/>
  <c r="H87" i="5" s="1"/>
  <c r="I88" i="5"/>
  <c r="I87" i="5" s="1"/>
  <c r="G88" i="5"/>
  <c r="G87" i="5" s="1"/>
  <c r="I437" i="6"/>
  <c r="I435" i="6" s="1"/>
  <c r="I11" i="6"/>
  <c r="F75" i="6"/>
  <c r="F40" i="6"/>
  <c r="E188" i="6" l="1"/>
  <c r="F167" i="6"/>
  <c r="E171" i="6"/>
  <c r="E169" i="6" s="1"/>
  <c r="E166" i="6"/>
  <c r="D173" i="6"/>
  <c r="D255" i="6"/>
  <c r="E253" i="6"/>
  <c r="D253" i="6" s="1"/>
  <c r="I17" i="6"/>
  <c r="I15" i="6" s="1"/>
  <c r="I14" i="5"/>
  <c r="I13" i="5" s="1"/>
  <c r="I10" i="6"/>
  <c r="I8" i="6" s="1"/>
  <c r="D188" i="6" l="1"/>
  <c r="E167" i="6"/>
  <c r="E164" i="6"/>
  <c r="E162" i="6" s="1"/>
  <c r="D242" i="6"/>
  <c r="D109" i="6"/>
  <c r="F228" i="6"/>
  <c r="D228" i="6" s="1"/>
  <c r="F186" i="6"/>
  <c r="E319" i="6" l="1"/>
  <c r="F320" i="6" l="1"/>
  <c r="G320" i="6"/>
  <c r="H320" i="6"/>
  <c r="F319" i="6"/>
  <c r="G319" i="6"/>
  <c r="H319" i="6"/>
  <c r="E321" i="6"/>
  <c r="E320" i="6"/>
  <c r="H325" i="6"/>
  <c r="H323" i="6" s="1"/>
  <c r="G325" i="6"/>
  <c r="G323" i="6" s="1"/>
  <c r="F325" i="6"/>
  <c r="F323" i="6" s="1"/>
  <c r="E325" i="6"/>
  <c r="D320" i="6" l="1"/>
  <c r="D319" i="6"/>
  <c r="E323" i="6"/>
  <c r="D323" i="6" s="1"/>
  <c r="D325" i="6"/>
  <c r="E318" i="6"/>
  <c r="F446" i="6" l="1"/>
  <c r="E446" i="6"/>
  <c r="D446" i="6" l="1"/>
  <c r="F473" i="6"/>
  <c r="F474" i="6"/>
  <c r="F475" i="6"/>
  <c r="F476" i="6"/>
  <c r="E474" i="6"/>
  <c r="E475" i="6"/>
  <c r="E476" i="6"/>
  <c r="E473" i="6"/>
  <c r="F180" i="6"/>
  <c r="D476" i="6" l="1"/>
  <c r="D474" i="6"/>
  <c r="D473" i="6"/>
  <c r="D475" i="6"/>
  <c r="E362" i="6" l="1"/>
  <c r="D362" i="6" s="1"/>
  <c r="E361" i="6"/>
  <c r="D361" i="6" s="1"/>
  <c r="E179" i="6"/>
  <c r="D179" i="6" s="1"/>
  <c r="E452" i="6"/>
  <c r="E89" i="6"/>
  <c r="D89" i="6" s="1"/>
  <c r="E88" i="6"/>
  <c r="D88" i="6" s="1"/>
  <c r="E215" i="6"/>
  <c r="D215" i="6" s="1"/>
  <c r="E180" i="6"/>
  <c r="D180" i="6" s="1"/>
  <c r="E187" i="6"/>
  <c r="E186" i="6"/>
  <c r="D186" i="6" s="1"/>
  <c r="E172" i="6"/>
  <c r="D172" i="6" s="1"/>
  <c r="E137" i="6"/>
  <c r="D137" i="6" s="1"/>
  <c r="E445" i="6" l="1"/>
  <c r="E438" i="6" s="1"/>
  <c r="D452" i="6"/>
  <c r="E87" i="6"/>
  <c r="E102" i="6"/>
  <c r="D102" i="6" s="1"/>
  <c r="E54" i="6"/>
  <c r="D54" i="6" s="1"/>
  <c r="E53" i="6"/>
  <c r="D53" i="6" s="1"/>
  <c r="F445" i="6" l="1"/>
  <c r="F67" i="6"/>
  <c r="D67" i="6" s="1"/>
  <c r="F187" i="6"/>
  <c r="D187" i="6" s="1"/>
  <c r="F438" i="6" l="1"/>
  <c r="D438" i="6" s="1"/>
  <c r="D445" i="6"/>
  <c r="F94" i="6"/>
  <c r="G94" i="6"/>
  <c r="F73" i="6"/>
  <c r="G73" i="6"/>
  <c r="H73" i="6"/>
  <c r="D167" i="6" l="1"/>
  <c r="D168" i="6"/>
  <c r="F248" i="6"/>
  <c r="F178" i="6" l="1"/>
  <c r="F176" i="6" s="1"/>
  <c r="D165" i="6" l="1"/>
  <c r="D166" i="6"/>
  <c r="H178" i="6"/>
  <c r="H176" i="6" s="1"/>
  <c r="H41" i="5" s="1"/>
  <c r="G178" i="6"/>
  <c r="J11" i="6"/>
  <c r="K11" i="6"/>
  <c r="L11" i="6"/>
  <c r="M11" i="6"/>
  <c r="J12" i="6"/>
  <c r="K12" i="6"/>
  <c r="L12" i="6"/>
  <c r="M12" i="6"/>
  <c r="J13" i="6"/>
  <c r="K13" i="6"/>
  <c r="L13" i="6"/>
  <c r="M13" i="6"/>
  <c r="J14" i="6"/>
  <c r="K14" i="6"/>
  <c r="L14" i="6"/>
  <c r="M14" i="6"/>
  <c r="J346" i="6"/>
  <c r="J344" i="6" s="1"/>
  <c r="J70" i="5" s="1"/>
  <c r="J69" i="5" s="1"/>
  <c r="K346" i="6"/>
  <c r="K344" i="6" s="1"/>
  <c r="K70" i="5" s="1"/>
  <c r="K69" i="5" s="1"/>
  <c r="L346" i="6"/>
  <c r="L344" i="6" s="1"/>
  <c r="L70" i="5" s="1"/>
  <c r="L69" i="5" s="1"/>
  <c r="M346" i="6"/>
  <c r="M344" i="6" s="1"/>
  <c r="M70" i="5" s="1"/>
  <c r="M69" i="5" s="1"/>
  <c r="H333" i="6"/>
  <c r="H334" i="6"/>
  <c r="H335" i="6"/>
  <c r="H321" i="6" s="1"/>
  <c r="H318" i="6" s="1"/>
  <c r="H336" i="6"/>
  <c r="H322" i="6" s="1"/>
  <c r="H311" i="6"/>
  <c r="H309" i="6" s="1"/>
  <c r="H63" i="5" s="1"/>
  <c r="H304" i="6"/>
  <c r="H302" i="6" s="1"/>
  <c r="H62" i="5" s="1"/>
  <c r="H298" i="6"/>
  <c r="H299" i="6"/>
  <c r="H300" i="6"/>
  <c r="H301" i="6"/>
  <c r="H59" i="5"/>
  <c r="H248" i="6"/>
  <c r="H246" i="6" s="1"/>
  <c r="H52" i="5" s="1"/>
  <c r="H241" i="6"/>
  <c r="H239" i="6" s="1"/>
  <c r="H51" i="5" s="1"/>
  <c r="H49" i="5"/>
  <c r="H227" i="6"/>
  <c r="H225" i="6" s="1"/>
  <c r="H48" i="5" s="1"/>
  <c r="H47" i="5" s="1"/>
  <c r="H221" i="6"/>
  <c r="H222" i="6"/>
  <c r="H223" i="6"/>
  <c r="H224" i="6"/>
  <c r="H213" i="6"/>
  <c r="H211" i="6" s="1"/>
  <c r="H46" i="5" s="1"/>
  <c r="H206" i="6"/>
  <c r="H204" i="6" s="1"/>
  <c r="H45" i="5" s="1"/>
  <c r="H44" i="5"/>
  <c r="H185" i="6"/>
  <c r="H183" i="6" s="1"/>
  <c r="H42" i="5" s="1"/>
  <c r="H171" i="6"/>
  <c r="H169" i="6" s="1"/>
  <c r="H40" i="5" s="1"/>
  <c r="H157" i="6"/>
  <c r="H155" i="6" s="1"/>
  <c r="H38" i="5" s="1"/>
  <c r="H37" i="5"/>
  <c r="H143" i="6"/>
  <c r="H141" i="6" s="1"/>
  <c r="H36" i="5" s="1"/>
  <c r="H136" i="6"/>
  <c r="H134" i="6" s="1"/>
  <c r="H35" i="5" s="1"/>
  <c r="H130" i="6"/>
  <c r="H131" i="6"/>
  <c r="H132" i="6"/>
  <c r="H133" i="6"/>
  <c r="H33" i="5"/>
  <c r="H32" i="5"/>
  <c r="H108" i="6"/>
  <c r="H101" i="6"/>
  <c r="H99" i="6" s="1"/>
  <c r="H29" i="5" s="1"/>
  <c r="H94" i="6"/>
  <c r="H92" i="6" s="1"/>
  <c r="H28" i="5" s="1"/>
  <c r="H87" i="6"/>
  <c r="H85" i="6" s="1"/>
  <c r="H27" i="5" s="1"/>
  <c r="H80" i="6"/>
  <c r="H78" i="6" s="1"/>
  <c r="H26" i="5" s="1"/>
  <c r="H71" i="6"/>
  <c r="H25" i="5" s="1"/>
  <c r="H66" i="6"/>
  <c r="H64" i="6" s="1"/>
  <c r="H24" i="5" s="1"/>
  <c r="H60" i="6"/>
  <c r="H61" i="6"/>
  <c r="H62" i="6"/>
  <c r="H63" i="6"/>
  <c r="H52" i="6"/>
  <c r="H50" i="6" s="1"/>
  <c r="H22" i="5" s="1"/>
  <c r="H21" i="5"/>
  <c r="H38" i="6"/>
  <c r="H36" i="6" s="1"/>
  <c r="H20" i="5" s="1"/>
  <c r="H31" i="6"/>
  <c r="H29" i="6" s="1"/>
  <c r="H19" i="5" s="1"/>
  <c r="H25" i="6"/>
  <c r="H26" i="6"/>
  <c r="H27" i="6"/>
  <c r="H28" i="6"/>
  <c r="H21" i="6" l="1"/>
  <c r="H14" i="6" s="1"/>
  <c r="H19" i="6"/>
  <c r="H20" i="6"/>
  <c r="H18" i="6"/>
  <c r="H39" i="5"/>
  <c r="M10" i="6"/>
  <c r="M8" i="6" s="1"/>
  <c r="K10" i="6"/>
  <c r="K8" i="6" s="1"/>
  <c r="L10" i="6"/>
  <c r="L8" i="6" s="1"/>
  <c r="J10" i="6"/>
  <c r="J8" i="6" s="1"/>
  <c r="H18" i="5"/>
  <c r="H23" i="5"/>
  <c r="H34" i="5"/>
  <c r="H61" i="5"/>
  <c r="H13" i="6"/>
  <c r="H12" i="6"/>
  <c r="H316" i="6"/>
  <c r="H65" i="5" s="1"/>
  <c r="H129" i="6"/>
  <c r="H297" i="6"/>
  <c r="H295" i="6" s="1"/>
  <c r="H220" i="6"/>
  <c r="H218" i="6" s="1"/>
  <c r="H332" i="6"/>
  <c r="H330" i="6" s="1"/>
  <c r="H24" i="6"/>
  <c r="H22" i="6" s="1"/>
  <c r="H59" i="6"/>
  <c r="H57" i="6" s="1"/>
  <c r="H164" i="6"/>
  <c r="H162" i="6" s="1"/>
  <c r="H127" i="6"/>
  <c r="H106" i="6"/>
  <c r="H31" i="5" s="1"/>
  <c r="E208" i="6"/>
  <c r="D208" i="6" s="1"/>
  <c r="H16" i="5" l="1"/>
  <c r="H15" i="5" s="1"/>
  <c r="H17" i="6"/>
  <c r="H15" i="6" s="1"/>
  <c r="H11" i="6"/>
  <c r="H14" i="5" l="1"/>
  <c r="H13" i="5" s="1"/>
  <c r="H10" i="6"/>
  <c r="F130" i="6"/>
  <c r="G130" i="6"/>
  <c r="F131" i="6"/>
  <c r="G131" i="6"/>
  <c r="F132" i="6"/>
  <c r="G132" i="6"/>
  <c r="F133" i="6"/>
  <c r="G133" i="6"/>
  <c r="E131" i="6"/>
  <c r="E132" i="6"/>
  <c r="E133" i="6"/>
  <c r="G37" i="5"/>
  <c r="F37" i="5"/>
  <c r="E150" i="6"/>
  <c r="D150" i="6" l="1"/>
  <c r="D132" i="6"/>
  <c r="D131" i="6"/>
  <c r="D133" i="6"/>
  <c r="E148" i="6"/>
  <c r="D148" i="6" s="1"/>
  <c r="H8" i="6"/>
  <c r="E37" i="5" l="1"/>
  <c r="D37" i="5" s="1"/>
  <c r="E410" i="6" l="1"/>
  <c r="D410" i="6" s="1"/>
  <c r="E375" i="6"/>
  <c r="D375" i="6" s="1"/>
  <c r="F41" i="5"/>
  <c r="G44" i="5"/>
  <c r="F199" i="6"/>
  <c r="F197" i="6" s="1"/>
  <c r="F44" i="5" s="1"/>
  <c r="E199" i="6"/>
  <c r="E355" i="6"/>
  <c r="D355" i="6" s="1"/>
  <c r="E75" i="6"/>
  <c r="D75" i="6" s="1"/>
  <c r="E40" i="6"/>
  <c r="D40" i="6" s="1"/>
  <c r="D199" i="6" l="1"/>
  <c r="D178" i="6"/>
  <c r="E73" i="6"/>
  <c r="D73" i="6" s="1"/>
  <c r="G176" i="6"/>
  <c r="G41" i="5" s="1"/>
  <c r="E197" i="6"/>
  <c r="D197" i="6" s="1"/>
  <c r="E305" i="6"/>
  <c r="D305" i="6" s="1"/>
  <c r="D176" i="6" l="1"/>
  <c r="E41" i="5"/>
  <c r="D41" i="5" s="1"/>
  <c r="E44" i="5"/>
  <c r="D44" i="5" s="1"/>
  <c r="F368" i="6"/>
  <c r="F369" i="6"/>
  <c r="F370" i="6"/>
  <c r="F371" i="6"/>
  <c r="E370" i="6"/>
  <c r="D370" i="6" s="1"/>
  <c r="E371" i="6"/>
  <c r="D371" i="6" s="1"/>
  <c r="E369" i="6"/>
  <c r="E368" i="6"/>
  <c r="F381" i="6"/>
  <c r="F379" i="6" s="1"/>
  <c r="F76" i="5" s="1"/>
  <c r="E381" i="6"/>
  <c r="D369" i="6" l="1"/>
  <c r="D381" i="6"/>
  <c r="D368" i="6"/>
  <c r="E130" i="6"/>
  <c r="D130" i="6" s="1"/>
  <c r="E379" i="6"/>
  <c r="D379" i="6" s="1"/>
  <c r="E367" i="6"/>
  <c r="E76" i="5" l="1"/>
  <c r="D76" i="5" s="1"/>
  <c r="F298" i="6"/>
  <c r="G298" i="6"/>
  <c r="F299" i="6"/>
  <c r="G299" i="6"/>
  <c r="F300" i="6"/>
  <c r="G300" i="6"/>
  <c r="F301" i="6"/>
  <c r="G301" i="6"/>
  <c r="E299" i="6"/>
  <c r="E300" i="6"/>
  <c r="E301" i="6"/>
  <c r="E298" i="6"/>
  <c r="G311" i="6"/>
  <c r="G309" i="6" s="1"/>
  <c r="G63" i="5" s="1"/>
  <c r="F311" i="6"/>
  <c r="F309" i="6" s="1"/>
  <c r="F63" i="5" s="1"/>
  <c r="E311" i="6"/>
  <c r="G304" i="6"/>
  <c r="G302" i="6" s="1"/>
  <c r="G62" i="5" s="1"/>
  <c r="F304" i="6"/>
  <c r="F302" i="6" s="1"/>
  <c r="F62" i="5" s="1"/>
  <c r="G49" i="5"/>
  <c r="F49" i="5"/>
  <c r="E234" i="6"/>
  <c r="D311" i="6" l="1"/>
  <c r="G61" i="5"/>
  <c r="D301" i="6"/>
  <c r="D299" i="6"/>
  <c r="D234" i="6"/>
  <c r="D298" i="6"/>
  <c r="D300" i="6"/>
  <c r="E232" i="6"/>
  <c r="D232" i="6" s="1"/>
  <c r="F61" i="5"/>
  <c r="E304" i="6"/>
  <c r="D304" i="6" s="1"/>
  <c r="E309" i="6"/>
  <c r="D309" i="6" s="1"/>
  <c r="E297" i="6"/>
  <c r="G297" i="6"/>
  <c r="G295" i="6" s="1"/>
  <c r="F297" i="6"/>
  <c r="F295" i="6" s="1"/>
  <c r="F479" i="6"/>
  <c r="F477" i="6" s="1"/>
  <c r="F95" i="5" s="1"/>
  <c r="D95" i="5" s="1"/>
  <c r="E479" i="6"/>
  <c r="F472" i="6"/>
  <c r="F470" i="6" s="1"/>
  <c r="F94" i="5" s="1"/>
  <c r="E472" i="6"/>
  <c r="F465" i="6"/>
  <c r="F463" i="6" s="1"/>
  <c r="F93" i="5" s="1"/>
  <c r="E465" i="6"/>
  <c r="F458" i="6"/>
  <c r="F456" i="6" s="1"/>
  <c r="F92" i="5" s="1"/>
  <c r="E458" i="6"/>
  <c r="F451" i="6"/>
  <c r="F449" i="6" s="1"/>
  <c r="F91" i="5" s="1"/>
  <c r="E451" i="6"/>
  <c r="F448" i="6"/>
  <c r="F441" i="6" s="1"/>
  <c r="E448" i="6"/>
  <c r="F447" i="6"/>
  <c r="F440" i="6" s="1"/>
  <c r="E447" i="6"/>
  <c r="F439" i="6"/>
  <c r="F430" i="6"/>
  <c r="E430" i="6"/>
  <c r="F428" i="6"/>
  <c r="F86" i="5" s="1"/>
  <c r="F423" i="6"/>
  <c r="E423" i="6"/>
  <c r="F421" i="6"/>
  <c r="F85" i="5" s="1"/>
  <c r="F420" i="6"/>
  <c r="F406" i="6" s="1"/>
  <c r="E420" i="6"/>
  <c r="F419" i="6"/>
  <c r="F405" i="6" s="1"/>
  <c r="E419" i="6"/>
  <c r="F418" i="6"/>
  <c r="F404" i="6" s="1"/>
  <c r="E418" i="6"/>
  <c r="F417" i="6"/>
  <c r="F403" i="6" s="1"/>
  <c r="E417" i="6"/>
  <c r="F409" i="6"/>
  <c r="E409" i="6"/>
  <c r="F407" i="6"/>
  <c r="F83" i="5" s="1"/>
  <c r="E396" i="6"/>
  <c r="D396" i="6" s="1"/>
  <c r="F395" i="6"/>
  <c r="F393" i="6" s="1"/>
  <c r="F79" i="5" s="1"/>
  <c r="F388" i="6"/>
  <c r="E388" i="6"/>
  <c r="F386" i="6"/>
  <c r="F77" i="5" s="1"/>
  <c r="F374" i="6"/>
  <c r="F372" i="6" s="1"/>
  <c r="F75" i="5" s="1"/>
  <c r="F74" i="5" s="1"/>
  <c r="E374" i="6"/>
  <c r="F360" i="6"/>
  <c r="F358" i="6" s="1"/>
  <c r="F72" i="5" s="1"/>
  <c r="E360" i="6"/>
  <c r="F353" i="6"/>
  <c r="F351" i="6" s="1"/>
  <c r="F71" i="5" s="1"/>
  <c r="E353" i="6"/>
  <c r="F346" i="6"/>
  <c r="F344" i="6" s="1"/>
  <c r="F70" i="5" s="1"/>
  <c r="E346" i="6"/>
  <c r="F343" i="6"/>
  <c r="E343" i="6"/>
  <c r="G335" i="6"/>
  <c r="G321" i="6" s="1"/>
  <c r="G318" i="6" s="1"/>
  <c r="F342" i="6"/>
  <c r="E342" i="6"/>
  <c r="F341" i="6"/>
  <c r="E341" i="6"/>
  <c r="G333" i="6"/>
  <c r="F340" i="6"/>
  <c r="E340" i="6"/>
  <c r="G59" i="5"/>
  <c r="F59" i="5"/>
  <c r="E290" i="6"/>
  <c r="G248" i="6"/>
  <c r="G246" i="6" s="1"/>
  <c r="G52" i="5" s="1"/>
  <c r="F246" i="6"/>
  <c r="F52" i="5" s="1"/>
  <c r="E248" i="6"/>
  <c r="D248" i="6" s="1"/>
  <c r="G241" i="6"/>
  <c r="G239" i="6" s="1"/>
  <c r="G51" i="5" s="1"/>
  <c r="F241" i="6"/>
  <c r="F239" i="6" s="1"/>
  <c r="F51" i="5" s="1"/>
  <c r="E241" i="6"/>
  <c r="G227" i="6"/>
  <c r="G225" i="6" s="1"/>
  <c r="G48" i="5" s="1"/>
  <c r="G47" i="5" s="1"/>
  <c r="F227" i="6"/>
  <c r="F225" i="6" s="1"/>
  <c r="F48" i="5" s="1"/>
  <c r="F47" i="5" s="1"/>
  <c r="E227" i="6"/>
  <c r="G224" i="6"/>
  <c r="F224" i="6"/>
  <c r="E224" i="6"/>
  <c r="G223" i="6"/>
  <c r="F223" i="6"/>
  <c r="E223" i="6"/>
  <c r="G222" i="6"/>
  <c r="F222" i="6"/>
  <c r="E222" i="6"/>
  <c r="G221" i="6"/>
  <c r="F221" i="6"/>
  <c r="E221" i="6"/>
  <c r="G213" i="6"/>
  <c r="G211" i="6" s="1"/>
  <c r="G46" i="5" s="1"/>
  <c r="F213" i="6"/>
  <c r="F211" i="6" s="1"/>
  <c r="F46" i="5" s="1"/>
  <c r="E213" i="6"/>
  <c r="G206" i="6"/>
  <c r="G204" i="6" s="1"/>
  <c r="G45" i="5" s="1"/>
  <c r="F206" i="6"/>
  <c r="F204" i="6" s="1"/>
  <c r="F45" i="5" s="1"/>
  <c r="E206" i="6"/>
  <c r="G185" i="6"/>
  <c r="G183" i="6" s="1"/>
  <c r="G42" i="5" s="1"/>
  <c r="F185" i="6"/>
  <c r="F183" i="6" s="1"/>
  <c r="F42" i="5" s="1"/>
  <c r="E185" i="6"/>
  <c r="E183" i="6" s="1"/>
  <c r="F171" i="6"/>
  <c r="F169" i="6" s="1"/>
  <c r="G171" i="6"/>
  <c r="G169" i="6" s="1"/>
  <c r="G40" i="5" s="1"/>
  <c r="G157" i="6"/>
  <c r="G155" i="6" s="1"/>
  <c r="G38" i="5" s="1"/>
  <c r="F157" i="6"/>
  <c r="F155" i="6" s="1"/>
  <c r="F38" i="5" s="1"/>
  <c r="E157" i="6"/>
  <c r="G143" i="6"/>
  <c r="G141" i="6" s="1"/>
  <c r="G36" i="5" s="1"/>
  <c r="F143" i="6"/>
  <c r="F141" i="6" s="1"/>
  <c r="F36" i="5" s="1"/>
  <c r="E143" i="6"/>
  <c r="G136" i="6"/>
  <c r="F136" i="6"/>
  <c r="E136" i="6"/>
  <c r="G33" i="5"/>
  <c r="F33" i="5"/>
  <c r="E122" i="6"/>
  <c r="G32" i="5"/>
  <c r="F32" i="5"/>
  <c r="E115" i="6"/>
  <c r="E112" i="6"/>
  <c r="D112" i="6" s="1"/>
  <c r="E111" i="6"/>
  <c r="D111" i="6" s="1"/>
  <c r="E110" i="6"/>
  <c r="D110" i="6" s="1"/>
  <c r="G101" i="6"/>
  <c r="G99" i="6" s="1"/>
  <c r="G29" i="5" s="1"/>
  <c r="F101" i="6"/>
  <c r="F99" i="6" s="1"/>
  <c r="F29" i="5" s="1"/>
  <c r="E101" i="6"/>
  <c r="G92" i="6"/>
  <c r="G28" i="5" s="1"/>
  <c r="F92" i="6"/>
  <c r="F28" i="5" s="1"/>
  <c r="G87" i="6"/>
  <c r="G85" i="6" s="1"/>
  <c r="G27" i="5" s="1"/>
  <c r="F87" i="6"/>
  <c r="G80" i="6"/>
  <c r="G78" i="6" s="1"/>
  <c r="G26" i="5" s="1"/>
  <c r="F80" i="6"/>
  <c r="F78" i="6" s="1"/>
  <c r="F26" i="5" s="1"/>
  <c r="E80" i="6"/>
  <c r="G71" i="6"/>
  <c r="G25" i="5" s="1"/>
  <c r="F71" i="6"/>
  <c r="F25" i="5" s="1"/>
  <c r="G66" i="6"/>
  <c r="G64" i="6" s="1"/>
  <c r="G24" i="5" s="1"/>
  <c r="F66" i="6"/>
  <c r="F64" i="6" s="1"/>
  <c r="F24" i="5" s="1"/>
  <c r="E66" i="6"/>
  <c r="G63" i="6"/>
  <c r="F63" i="6"/>
  <c r="E63" i="6"/>
  <c r="G62" i="6"/>
  <c r="F62" i="6"/>
  <c r="E62" i="6"/>
  <c r="G61" i="6"/>
  <c r="F61" i="6"/>
  <c r="E61" i="6"/>
  <c r="F60" i="6"/>
  <c r="E60" i="6"/>
  <c r="G52" i="6"/>
  <c r="G50" i="6" s="1"/>
  <c r="G22" i="5" s="1"/>
  <c r="F52" i="6"/>
  <c r="F50" i="6" s="1"/>
  <c r="F22" i="5" s="1"/>
  <c r="E52" i="6"/>
  <c r="G21" i="5"/>
  <c r="F21" i="5"/>
  <c r="E45" i="6"/>
  <c r="G38" i="6"/>
  <c r="G36" i="6" s="1"/>
  <c r="G20" i="5" s="1"/>
  <c r="F38" i="6"/>
  <c r="F36" i="6" s="1"/>
  <c r="F20" i="5" s="1"/>
  <c r="E38" i="6"/>
  <c r="G31" i="6"/>
  <c r="G29" i="6" s="1"/>
  <c r="G19" i="5" s="1"/>
  <c r="F31" i="6"/>
  <c r="F29" i="6" s="1"/>
  <c r="F19" i="5" s="1"/>
  <c r="E31" i="6"/>
  <c r="G28" i="6"/>
  <c r="F28" i="6"/>
  <c r="E28" i="6"/>
  <c r="G27" i="6"/>
  <c r="F27" i="6"/>
  <c r="E27" i="6"/>
  <c r="G26" i="6"/>
  <c r="G19" i="6" s="1"/>
  <c r="F26" i="6"/>
  <c r="E26" i="6"/>
  <c r="E19" i="6" s="1"/>
  <c r="G25" i="6"/>
  <c r="G18" i="6" s="1"/>
  <c r="F25" i="6"/>
  <c r="F18" i="6" s="1"/>
  <c r="E25" i="6"/>
  <c r="E18" i="6" s="1"/>
  <c r="M88" i="5"/>
  <c r="L88" i="5"/>
  <c r="K88" i="5"/>
  <c r="J88" i="5"/>
  <c r="F19" i="6" l="1"/>
  <c r="E20" i="6"/>
  <c r="G20" i="6"/>
  <c r="G39" i="5"/>
  <c r="G11" i="6"/>
  <c r="E17" i="6"/>
  <c r="G13" i="6"/>
  <c r="D31" i="6"/>
  <c r="G18" i="5"/>
  <c r="D60" i="6"/>
  <c r="D62" i="6"/>
  <c r="D66" i="6"/>
  <c r="G23" i="5"/>
  <c r="D101" i="6"/>
  <c r="D115" i="6"/>
  <c r="D157" i="6"/>
  <c r="D185" i="6"/>
  <c r="D213" i="6"/>
  <c r="D222" i="6"/>
  <c r="D224" i="6"/>
  <c r="D290" i="6"/>
  <c r="D341" i="6"/>
  <c r="D342" i="6"/>
  <c r="D388" i="6"/>
  <c r="D423" i="6"/>
  <c r="D447" i="6"/>
  <c r="D465" i="6"/>
  <c r="D472" i="6"/>
  <c r="D25" i="6"/>
  <c r="D26" i="6"/>
  <c r="D28" i="6"/>
  <c r="D38" i="6"/>
  <c r="D52" i="6"/>
  <c r="D61" i="6"/>
  <c r="D63" i="6"/>
  <c r="D80" i="6"/>
  <c r="D122" i="6"/>
  <c r="E141" i="6"/>
  <c r="D141" i="6" s="1"/>
  <c r="D143" i="6"/>
  <c r="D171" i="6"/>
  <c r="E204" i="6"/>
  <c r="D204" i="6" s="1"/>
  <c r="D206" i="6"/>
  <c r="D221" i="6"/>
  <c r="D223" i="6"/>
  <c r="D227" i="6"/>
  <c r="D340" i="6"/>
  <c r="D343" i="6"/>
  <c r="E344" i="6"/>
  <c r="D344" i="6" s="1"/>
  <c r="D346" i="6"/>
  <c r="E351" i="6"/>
  <c r="D351" i="6" s="1"/>
  <c r="D353" i="6"/>
  <c r="E358" i="6"/>
  <c r="D358" i="6" s="1"/>
  <c r="D360" i="6"/>
  <c r="D374" i="6"/>
  <c r="D409" i="6"/>
  <c r="D417" i="6"/>
  <c r="D418" i="6"/>
  <c r="D419" i="6"/>
  <c r="D420" i="6"/>
  <c r="D430" i="6"/>
  <c r="D27" i="6"/>
  <c r="E43" i="6"/>
  <c r="D43" i="6" s="1"/>
  <c r="D45" i="6"/>
  <c r="F85" i="6"/>
  <c r="F27" i="5" s="1"/>
  <c r="F23" i="5" s="1"/>
  <c r="D87" i="6"/>
  <c r="E134" i="6"/>
  <c r="E127" i="6" s="1"/>
  <c r="D136" i="6"/>
  <c r="E239" i="6"/>
  <c r="D239" i="6" s="1"/>
  <c r="D241" i="6"/>
  <c r="E295" i="6"/>
  <c r="D295" i="6" s="1"/>
  <c r="D297" i="6"/>
  <c r="E441" i="6"/>
  <c r="D448" i="6"/>
  <c r="E449" i="6"/>
  <c r="D449" i="6" s="1"/>
  <c r="D451" i="6"/>
  <c r="E456" i="6"/>
  <c r="D456" i="6" s="1"/>
  <c r="D458" i="6"/>
  <c r="D441" i="6"/>
  <c r="D479" i="6"/>
  <c r="F90" i="5"/>
  <c r="F88" i="5" s="1"/>
  <c r="F87" i="5" s="1"/>
  <c r="E440" i="6"/>
  <c r="D440" i="6" s="1"/>
  <c r="E444" i="6"/>
  <c r="F437" i="6"/>
  <c r="F435" i="6" s="1"/>
  <c r="E439" i="6"/>
  <c r="D439" i="6" s="1"/>
  <c r="E36" i="6"/>
  <c r="D36" i="6" s="1"/>
  <c r="E129" i="6"/>
  <c r="E288" i="6"/>
  <c r="D288" i="6" s="1"/>
  <c r="E386" i="6"/>
  <c r="D386" i="6" s="1"/>
  <c r="E407" i="6"/>
  <c r="D407" i="6" s="1"/>
  <c r="E403" i="6"/>
  <c r="D403" i="6" s="1"/>
  <c r="E405" i="6"/>
  <c r="D405" i="6" s="1"/>
  <c r="E421" i="6"/>
  <c r="D421" i="6" s="1"/>
  <c r="E428" i="6"/>
  <c r="D428" i="6" s="1"/>
  <c r="E470" i="6"/>
  <c r="D470" i="6" s="1"/>
  <c r="E85" i="6"/>
  <c r="E71" i="5"/>
  <c r="D71" i="5" s="1"/>
  <c r="E406" i="6"/>
  <c r="D406" i="6" s="1"/>
  <c r="E302" i="6"/>
  <c r="D302" i="6" s="1"/>
  <c r="E49" i="5"/>
  <c r="D49" i="5" s="1"/>
  <c r="F40" i="5"/>
  <c r="F39" i="5" s="1"/>
  <c r="G134" i="6"/>
  <c r="G35" i="5" s="1"/>
  <c r="G34" i="5" s="1"/>
  <c r="G129" i="6"/>
  <c r="F134" i="6"/>
  <c r="F129" i="6"/>
  <c r="F84" i="5"/>
  <c r="F81" i="5" s="1"/>
  <c r="F80" i="5" s="1"/>
  <c r="E63" i="5"/>
  <c r="D63" i="5" s="1"/>
  <c r="E94" i="6"/>
  <c r="D94" i="6" s="1"/>
  <c r="E365" i="6"/>
  <c r="E108" i="6"/>
  <c r="E333" i="6"/>
  <c r="F334" i="6"/>
  <c r="E335" i="6"/>
  <c r="F336" i="6"/>
  <c r="F322" i="6" s="1"/>
  <c r="F21" i="6" s="1"/>
  <c r="F333" i="6"/>
  <c r="F335" i="6"/>
  <c r="F321" i="6" s="1"/>
  <c r="D321" i="6" s="1"/>
  <c r="E395" i="6"/>
  <c r="D395" i="6" s="1"/>
  <c r="F18" i="5"/>
  <c r="F24" i="6"/>
  <c r="F22" i="6" s="1"/>
  <c r="G59" i="6"/>
  <c r="G57" i="6" s="1"/>
  <c r="F339" i="6"/>
  <c r="F337" i="6" s="1"/>
  <c r="G334" i="6"/>
  <c r="G332" i="6" s="1"/>
  <c r="G336" i="6"/>
  <c r="G322" i="6" s="1"/>
  <c r="G21" i="6" s="1"/>
  <c r="F444" i="6"/>
  <c r="F442" i="6" s="1"/>
  <c r="F367" i="6"/>
  <c r="D367" i="6" s="1"/>
  <c r="F59" i="6"/>
  <c r="F57" i="6" s="1"/>
  <c r="F402" i="6"/>
  <c r="F400" i="6" s="1"/>
  <c r="F416" i="6"/>
  <c r="F414" i="6" s="1"/>
  <c r="G108" i="6"/>
  <c r="G106" i="6" s="1"/>
  <c r="G31" i="5" s="1"/>
  <c r="G220" i="6"/>
  <c r="G218" i="6" s="1"/>
  <c r="F220" i="6"/>
  <c r="F218" i="6" s="1"/>
  <c r="E372" i="6"/>
  <c r="D372" i="6" s="1"/>
  <c r="E404" i="6"/>
  <c r="D404" i="6" s="1"/>
  <c r="E416" i="6"/>
  <c r="D416" i="6" s="1"/>
  <c r="G24" i="6"/>
  <c r="G22" i="6" s="1"/>
  <c r="E155" i="6"/>
  <c r="D155" i="6" s="1"/>
  <c r="E220" i="6"/>
  <c r="F69" i="5"/>
  <c r="E339" i="6"/>
  <c r="D339" i="6" s="1"/>
  <c r="G162" i="6"/>
  <c r="E59" i="6"/>
  <c r="F164" i="6"/>
  <c r="D164" i="6" s="1"/>
  <c r="E24" i="6"/>
  <c r="D24" i="6" s="1"/>
  <c r="E29" i="6"/>
  <c r="D29" i="6" s="1"/>
  <c r="E50" i="6"/>
  <c r="D50" i="6" s="1"/>
  <c r="E64" i="6"/>
  <c r="D64" i="6" s="1"/>
  <c r="E78" i="6"/>
  <c r="D78" i="6" s="1"/>
  <c r="E99" i="6"/>
  <c r="D99" i="6" s="1"/>
  <c r="E113" i="6"/>
  <c r="D113" i="6" s="1"/>
  <c r="E334" i="6"/>
  <c r="E336" i="6"/>
  <c r="E71" i="6"/>
  <c r="D71" i="6" s="1"/>
  <c r="F108" i="6"/>
  <c r="E463" i="6"/>
  <c r="D463" i="6" s="1"/>
  <c r="E477" i="6"/>
  <c r="D477" i="6" s="1"/>
  <c r="E120" i="6"/>
  <c r="D120" i="6" s="1"/>
  <c r="D183" i="6"/>
  <c r="E211" i="6"/>
  <c r="D211" i="6" s="1"/>
  <c r="E225" i="6"/>
  <c r="D225" i="6" s="1"/>
  <c r="E246" i="6"/>
  <c r="D246" i="6" s="1"/>
  <c r="E35" i="5" l="1"/>
  <c r="F20" i="6"/>
  <c r="F17" i="6" s="1"/>
  <c r="D85" i="6"/>
  <c r="E51" i="5"/>
  <c r="D51" i="5" s="1"/>
  <c r="D336" i="6"/>
  <c r="E72" i="5"/>
  <c r="D72" i="5" s="1"/>
  <c r="E70" i="5"/>
  <c r="D70" i="5" s="1"/>
  <c r="D18" i="6"/>
  <c r="E45" i="5"/>
  <c r="D45" i="5" s="1"/>
  <c r="E36" i="5"/>
  <c r="D36" i="5" s="1"/>
  <c r="E21" i="5"/>
  <c r="D21" i="5" s="1"/>
  <c r="D19" i="6"/>
  <c r="D334" i="6"/>
  <c r="D335" i="6"/>
  <c r="F162" i="6"/>
  <c r="D162" i="6" s="1"/>
  <c r="D333" i="6"/>
  <c r="E106" i="6"/>
  <c r="D108" i="6"/>
  <c r="D59" i="6"/>
  <c r="D220" i="6"/>
  <c r="E40" i="5"/>
  <c r="D169" i="6"/>
  <c r="D129" i="6"/>
  <c r="D134" i="6"/>
  <c r="E92" i="5"/>
  <c r="D92" i="5" s="1"/>
  <c r="D444" i="6"/>
  <c r="F318" i="6"/>
  <c r="D318" i="6" s="1"/>
  <c r="E322" i="6"/>
  <c r="E21" i="6" s="1"/>
  <c r="E15" i="6" s="1"/>
  <c r="G316" i="6"/>
  <c r="G65" i="5" s="1"/>
  <c r="G16" i="5" s="1"/>
  <c r="G14" i="6"/>
  <c r="E437" i="6"/>
  <c r="F12" i="6"/>
  <c r="E38" i="5"/>
  <c r="D38" i="5" s="1"/>
  <c r="F365" i="6"/>
  <c r="D365" i="6" s="1"/>
  <c r="E57" i="6"/>
  <c r="D57" i="6" s="1"/>
  <c r="E337" i="6"/>
  <c r="D337" i="6" s="1"/>
  <c r="E218" i="6"/>
  <c r="D218" i="6" s="1"/>
  <c r="G330" i="6"/>
  <c r="E393" i="6"/>
  <c r="D393" i="6" s="1"/>
  <c r="E62" i="5"/>
  <c r="D62" i="5" s="1"/>
  <c r="E86" i="5"/>
  <c r="D86" i="5" s="1"/>
  <c r="E83" i="5"/>
  <c r="D83" i="5" s="1"/>
  <c r="E414" i="6"/>
  <c r="D414" i="6" s="1"/>
  <c r="E92" i="6"/>
  <c r="D92" i="6" s="1"/>
  <c r="E27" i="5"/>
  <c r="D27" i="5" s="1"/>
  <c r="E94" i="5"/>
  <c r="D94" i="5" s="1"/>
  <c r="E85" i="5"/>
  <c r="D85" i="5" s="1"/>
  <c r="E77" i="5"/>
  <c r="D77" i="5" s="1"/>
  <c r="E59" i="5"/>
  <c r="D59" i="5" s="1"/>
  <c r="E20" i="5"/>
  <c r="D20" i="5" s="1"/>
  <c r="F11" i="6"/>
  <c r="F106" i="6"/>
  <c r="G12" i="6"/>
  <c r="G10" i="6" s="1"/>
  <c r="F35" i="5"/>
  <c r="F34" i="5" s="1"/>
  <c r="F127" i="6"/>
  <c r="G127" i="6"/>
  <c r="E11" i="6"/>
  <c r="F14" i="6"/>
  <c r="E22" i="5"/>
  <c r="D22" i="5" s="1"/>
  <c r="F332" i="6"/>
  <c r="F330" i="6" s="1"/>
  <c r="F67" i="5"/>
  <c r="F66" i="5" s="1"/>
  <c r="E93" i="5"/>
  <c r="D93" i="5" s="1"/>
  <c r="E52" i="5"/>
  <c r="D52" i="5" s="1"/>
  <c r="E75" i="5"/>
  <c r="D75" i="5" s="1"/>
  <c r="E91" i="5"/>
  <c r="D91" i="5" s="1"/>
  <c r="E46" i="5"/>
  <c r="D46" i="5" s="1"/>
  <c r="E32" i="5"/>
  <c r="D32" i="5" s="1"/>
  <c r="E48" i="5"/>
  <c r="D48" i="5" s="1"/>
  <c r="E42" i="5"/>
  <c r="D42" i="5" s="1"/>
  <c r="E33" i="5"/>
  <c r="D33" i="5" s="1"/>
  <c r="E25" i="5"/>
  <c r="D25" i="5" s="1"/>
  <c r="E29" i="5"/>
  <c r="D29" i="5" s="1"/>
  <c r="E26" i="5"/>
  <c r="D26" i="5" s="1"/>
  <c r="E442" i="6"/>
  <c r="D442" i="6" s="1"/>
  <c r="E402" i="6"/>
  <c r="D402" i="6" s="1"/>
  <c r="E24" i="5"/>
  <c r="D24" i="5" s="1"/>
  <c r="E19" i="5"/>
  <c r="D19" i="5" s="1"/>
  <c r="E22" i="6"/>
  <c r="D22" i="6" s="1"/>
  <c r="G17" i="6"/>
  <c r="G15" i="6" s="1"/>
  <c r="E13" i="6"/>
  <c r="E12" i="6"/>
  <c r="E332" i="6"/>
  <c r="E34" i="5" l="1"/>
  <c r="D40" i="5"/>
  <c r="E39" i="5"/>
  <c r="E69" i="5"/>
  <c r="D69" i="5" s="1"/>
  <c r="D12" i="6"/>
  <c r="D17" i="6"/>
  <c r="D34" i="5"/>
  <c r="D35" i="5"/>
  <c r="D127" i="6"/>
  <c r="G14" i="5"/>
  <c r="G13" i="5" s="1"/>
  <c r="G15" i="5"/>
  <c r="D21" i="6"/>
  <c r="D322" i="6"/>
  <c r="D20" i="6"/>
  <c r="D332" i="6"/>
  <c r="E31" i="5"/>
  <c r="D106" i="6"/>
  <c r="D11" i="6"/>
  <c r="E435" i="6"/>
  <c r="D435" i="6" s="1"/>
  <c r="D437" i="6"/>
  <c r="F13" i="6"/>
  <c r="F10" i="6" s="1"/>
  <c r="F8" i="6" s="1"/>
  <c r="E316" i="6"/>
  <c r="F316" i="6"/>
  <c r="F65" i="5" s="1"/>
  <c r="E74" i="5"/>
  <c r="D74" i="5" s="1"/>
  <c r="D39" i="5"/>
  <c r="E28" i="5"/>
  <c r="D28" i="5" s="1"/>
  <c r="E61" i="5"/>
  <c r="D61" i="5" s="1"/>
  <c r="E84" i="5"/>
  <c r="D84" i="5" s="1"/>
  <c r="E79" i="5"/>
  <c r="D79" i="5" s="1"/>
  <c r="F31" i="5"/>
  <c r="F15" i="6"/>
  <c r="G8" i="6"/>
  <c r="E90" i="5"/>
  <c r="D90" i="5" s="1"/>
  <c r="E47" i="5"/>
  <c r="D47" i="5" s="1"/>
  <c r="E400" i="6"/>
  <c r="D400" i="6" s="1"/>
  <c r="E18" i="5"/>
  <c r="E23" i="5"/>
  <c r="D23" i="5" s="1"/>
  <c r="E330" i="6"/>
  <c r="D330" i="6" s="1"/>
  <c r="E10" i="6"/>
  <c r="F16" i="5" l="1"/>
  <c r="F14" i="5" s="1"/>
  <c r="D18" i="5"/>
  <c r="D31" i="5"/>
  <c r="E65" i="5"/>
  <c r="D65" i="5" s="1"/>
  <c r="D316" i="6"/>
  <c r="D10" i="6"/>
  <c r="D13" i="6"/>
  <c r="E14" i="6"/>
  <c r="D14" i="6" s="1"/>
  <c r="D15" i="6"/>
  <c r="E81" i="5"/>
  <c r="D81" i="5" s="1"/>
  <c r="E88" i="5"/>
  <c r="D88" i="5" s="1"/>
  <c r="E67" i="5"/>
  <c r="D67" i="5" s="1"/>
  <c r="E16" i="5" l="1"/>
  <c r="E15" i="5" s="1"/>
  <c r="E8" i="6"/>
  <c r="D8" i="6" s="1"/>
  <c r="F13" i="5"/>
  <c r="E80" i="5"/>
  <c r="D80" i="5" s="1"/>
  <c r="F15" i="5"/>
  <c r="E87" i="5"/>
  <c r="D87" i="5" s="1"/>
  <c r="E66" i="5"/>
  <c r="D66" i="5" s="1"/>
  <c r="D15" i="5" l="1"/>
  <c r="D16" i="5"/>
  <c r="E14" i="5"/>
  <c r="D14" i="5" l="1"/>
  <c r="D13" i="5" s="1"/>
  <c r="E13" i="5"/>
</calcChain>
</file>

<file path=xl/sharedStrings.xml><?xml version="1.0" encoding="utf-8"?>
<sst xmlns="http://schemas.openxmlformats.org/spreadsheetml/2006/main" count="861" uniqueCount="180">
  <si>
    <t>Статус</t>
  </si>
  <si>
    <t>Наименование муниципальной программы, подпрограммы муниципальной программы, основного мероприятия</t>
  </si>
  <si>
    <t>Ответственный исполнитель, соисполнители,</t>
  </si>
  <si>
    <t>Расходы, рублей</t>
  </si>
  <si>
    <t>всего (с нарастающим итогом с начала реализации программы)</t>
  </si>
  <si>
    <t>2022 год</t>
  </si>
  <si>
    <t>2023 год</t>
  </si>
  <si>
    <t>2024 год</t>
  </si>
  <si>
    <t>Развитие образования</t>
  </si>
  <si>
    <t xml:space="preserve">Всего </t>
  </si>
  <si>
    <t>Управление образования администрации муниципального района «Троицко-Печорский»</t>
  </si>
  <si>
    <t xml:space="preserve">Развитие системы дошкольного и общего образования </t>
  </si>
  <si>
    <t>Основное мероприятие 1.1.1.</t>
  </si>
  <si>
    <t>Мероприятие 1.1.1.1.</t>
  </si>
  <si>
    <t>Оказание муниципальных услуг организациями дошкольного образования</t>
  </si>
  <si>
    <t>Мероприятие 1.1.1.2.</t>
  </si>
  <si>
    <t>Реализация муниципальными дошкольными и муниципальными общеобразовательными организациями в Республике Коми образовательных программ.</t>
  </si>
  <si>
    <t>Мероприятие 1.1.1.3.</t>
  </si>
  <si>
    <t xml:space="preserve"> Мероприятия, связанные с повышением оплаты труда отдельных категорий работников в сфере образования</t>
  </si>
  <si>
    <t>Мероприятие 1.1.1.4.</t>
  </si>
  <si>
    <t>Оплата муниципальными учреждениями расходов по коммунальным услугам</t>
  </si>
  <si>
    <t>Основное мероприятие 1.1.2.</t>
  </si>
  <si>
    <t xml:space="preserve">Оказание муниципальных услуг общеобразовательными организациями </t>
  </si>
  <si>
    <t>Мероприятие 1.1.2.1.</t>
  </si>
  <si>
    <t>Мероприятие 1.1.2.2.</t>
  </si>
  <si>
    <t>Мероприятие 1.1.2.3.</t>
  </si>
  <si>
    <t>Мероприятия, связанные с повышением оплаты труда отдельных категорий работников в сфере образования</t>
  </si>
  <si>
    <t xml:space="preserve">Мероприятие 1.1.2.4. </t>
  </si>
  <si>
    <t>Реализации мер по привлечению специалистов для работы в  учреждениях, финансируемых  из бюджета муниципального района «Троицко – Печорский»</t>
  </si>
  <si>
    <t>Организация и проведение государственной итоговой аттестации обучающихся, освоивших образовательные программы основного общего и среднего общего образования на территории муниципального района «Троицко-Печорский»</t>
  </si>
  <si>
    <t>Основное мероприятие 1.2.1.</t>
  </si>
  <si>
    <t xml:space="preserve">Организация досуговой деятельности с обучающимися и воспитанниками     </t>
  </si>
  <si>
    <t>Мероприятие 1.2.1.1</t>
  </si>
  <si>
    <t>Проведение мероприятий, направленных на противодействие терроризму и экстремизму в молодежной среде</t>
  </si>
  <si>
    <t>Мероприятие 1.2.1.2.</t>
  </si>
  <si>
    <t>Проведение мероприятий, направленных на формирование у подрастающего поколения уважительного отношения ко всем национальностям, этносам и религиям</t>
  </si>
  <si>
    <t>Основное мероприятие 1.2.2.</t>
  </si>
  <si>
    <t xml:space="preserve">Социальная поддержка отдельных категорий обучающихся (воспитанников) образовательных организаций                                             </t>
  </si>
  <si>
    <t>Мероприятие 1.2.2.1.</t>
  </si>
  <si>
    <t>Предоставление льготы по родительской плате, взимаемой за присмотр и уход за детьми в образовательных организациях, реализующих общеобразовательную программу дошкольного образования, отдельным категориям семей, имеющих детей дошкольного возраста</t>
  </si>
  <si>
    <t>Мероприятие 1.2.2.2.</t>
  </si>
  <si>
    <t>Социальная поддержка отдельных категорий обучающихся образовательных организаций</t>
  </si>
  <si>
    <t>Основное мероприятие 1.2.3.</t>
  </si>
  <si>
    <t>Поддержка одаренных и талантливых детей и молодежи на территории муниципального района «Троицко-Печорский»</t>
  </si>
  <si>
    <t>Основное мероприятие 1.2.4.</t>
  </si>
  <si>
    <t>Укрепление материально-технической базы и создание безопасных условий в муниципальных образовательных организациях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</si>
  <si>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1.2.4.1.</t>
    </r>
  </si>
  <si>
    <t>Реализация народных проектов в сфере образования, прошедших отбор в рамках проекта  «Народный бюджет»</t>
  </si>
  <si>
    <t>Основное мероприятие 1.2.5.</t>
  </si>
  <si>
    <t>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</si>
  <si>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Основное мероприятие 1.2.6.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</si>
  <si>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</si>
  <si>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Основное мероприятие 1.2.7.</t>
  </si>
  <si>
    <t>Мероприятия по организации питания обучающихся 1 - 4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</si>
  <si>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Мероприятие 1.2.7.1</t>
  </si>
  <si>
    <t>Задача 1.3. «Развитие кадровых ресурсов»</t>
  </si>
  <si>
    <t>Основное мероприятие  1.3.1.</t>
  </si>
  <si>
    <t>Развитие профессионального мастерства педагогов  образовательных организаций.</t>
  </si>
  <si>
    <t>Основное мероприятие  1.3.2.</t>
  </si>
  <si>
    <t>Задача  1.4. «Региональный проект "Современная школа"</t>
  </si>
  <si>
    <t>Основное мероприятие  1.4.1.</t>
  </si>
  <si>
    <t>Создание условий для формирования у обучающихся современных технологических и гуманитарных навыков</t>
  </si>
  <si>
    <t xml:space="preserve">Подпрограмма 2 </t>
  </si>
  <si>
    <t>Дополнительного образование</t>
  </si>
  <si>
    <t>Всего</t>
  </si>
  <si>
    <t>Задача  2.1. Обеспечение  доступности  дополнительного образования</t>
  </si>
  <si>
    <t>Основное мероприятие 2.1.1.</t>
  </si>
  <si>
    <t>Оказание муниципальных услуг организациями дополнительного  образования</t>
  </si>
  <si>
    <t>Мероприятие 2.1.1.1.</t>
  </si>
  <si>
    <t>Мероприятие 2.1.1.2.</t>
  </si>
  <si>
    <t>Мероприятие 2.1.1.3.</t>
  </si>
  <si>
    <t>Задача 2.2. Повышение качества дополнительного образования</t>
  </si>
  <si>
    <t>Основное мероприятие 2.2.1.</t>
  </si>
  <si>
    <t xml:space="preserve">Укрепление материально-технической базы и создание безопасных условий в организациях в сфере образования </t>
  </si>
  <si>
    <t>Основное мероприятие 2.2.2.</t>
  </si>
  <si>
    <t>Задача 2.3. Федеральный проект "Успех каждого ребенка"</t>
  </si>
  <si>
    <t>Основное мероприятие  2.3.1.</t>
  </si>
  <si>
    <t>Подпрограмма 3</t>
  </si>
  <si>
    <t>«Оздоровление, отдых детей и трудоустройство подростков»</t>
  </si>
  <si>
    <t>Задача 3.1.  Оздоровление, отдых детей и трудоустройство подростков</t>
  </si>
  <si>
    <t>Основное мероприятие  3.1.1.</t>
  </si>
  <si>
    <t>Организация трудоустройства обучающихся</t>
  </si>
  <si>
    <t>Основное мероприятие 3.1.2.</t>
  </si>
  <si>
    <t>Мероприятия по проведению оздоровительной кампании детей</t>
  </si>
  <si>
    <t>Мероприятие 3.1.2.1</t>
  </si>
  <si>
    <t>Осуществление процесса оздоровления и отдыха детей</t>
  </si>
  <si>
    <t>Мероприятие 3.1.2.2.</t>
  </si>
  <si>
    <t>Обеспечение оздоровления и отдыха  детей на территории муниципального района «Троицко-Печорский»</t>
  </si>
  <si>
    <t xml:space="preserve">Подпрограмма 4 </t>
  </si>
  <si>
    <t xml:space="preserve"> «Обеспечение реализации муниципальной программы»</t>
  </si>
  <si>
    <t>Задача 4.1.Обеспечение деятельности подведомственных учреждений</t>
  </si>
  <si>
    <t>Основное мероприятие  4.1.1.</t>
  </si>
  <si>
    <t>Обеспечение деятельности подведомственных учреждений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</si>
  <si>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4.1.1.1.</t>
    </r>
  </si>
  <si>
    <t>Мероприятие 4.1.1.2.</t>
  </si>
  <si>
    <t>Основное мероприятие 4.1.2.</t>
  </si>
  <si>
    <t>Основное мероприятие 4.1.3.</t>
  </si>
  <si>
    <t>Мероприятие 4.1.3.1.</t>
  </si>
  <si>
    <t xml:space="preserve">Источник финансирования </t>
  </si>
  <si>
    <t>Оценка всего расходов (план), рублей</t>
  </si>
  <si>
    <t>2025 год</t>
  </si>
  <si>
    <t>Муниципальная программа</t>
  </si>
  <si>
    <t xml:space="preserve">Развитие образования </t>
  </si>
  <si>
    <t>Всего:</t>
  </si>
  <si>
    <t>в том числе:</t>
  </si>
  <si>
    <t>Бюджет муниципального образования, из них за счет средств</t>
  </si>
  <si>
    <t>- местного бюджета</t>
  </si>
  <si>
    <t>- республиканского бюджета РК</t>
  </si>
  <si>
    <t>- федерального бюджета</t>
  </si>
  <si>
    <t>средства от приносящей доход деятельности</t>
  </si>
  <si>
    <t xml:space="preserve">Подпрограмма 1 </t>
  </si>
  <si>
    <t>Развитие системы дошкольного и общего образования</t>
  </si>
  <si>
    <t>Оказание муниципальных услуг организациями дополнительного образования</t>
  </si>
  <si>
    <t>Основное мероприятие 2.3.1.</t>
  </si>
  <si>
    <t>Оздоровление, отдых детей и трудоустройство подростков</t>
  </si>
  <si>
    <t>Основное мероприятие 3.1.1.</t>
  </si>
  <si>
    <t xml:space="preserve">Основное мероприятие 1.1.3.  </t>
  </si>
  <si>
    <t>Основное мероприятие 1.1.4.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</si>
  <si>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1.2.4.2.</t>
    </r>
  </si>
  <si>
    <t>Мероприятие 2.2.1.1.</t>
  </si>
  <si>
    <t>Реализация народных проектов в сфере образования, прошедших отбор в рамках проекта "Народный бюджет"</t>
  </si>
  <si>
    <t>Мероприятие 3.1.2.1.</t>
  </si>
  <si>
    <t>Мероприятие 3.1.2.2</t>
  </si>
  <si>
    <t>Организаця бесплатного горячего питания обучающихся, получающих начальное общее образование в образовательных организациях</t>
  </si>
  <si>
    <t>Задача  1.5. «Оптимизация образовательных организаций»</t>
  </si>
  <si>
    <t>Основное мероприятие  1.5.1.</t>
  </si>
  <si>
    <t>Мероприятие по оптимизации образовательных организаций</t>
  </si>
  <si>
    <t>Основное мероприятие 1.2.8.</t>
  </si>
  <si>
    <t>Компенсация затрат на осуществление подвоза обучающихся</t>
  </si>
  <si>
    <t>Мероприятие 1.2.8.</t>
  </si>
  <si>
    <t>Оплата мунципальными учреждениями расходов по коммунальным услугам</t>
  </si>
  <si>
    <t>Мероприятие  1.5.1.1.</t>
  </si>
  <si>
    <t>Мероприятие  1.5.1.2.</t>
  </si>
  <si>
    <t>Мероприятие 2.2.1.2.</t>
  </si>
  <si>
    <t>Реализация мероприятий, направленных на исполнение наказов избирателей, рекомендуемых к выполнению в 2022 году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</si>
  <si>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1.2.4.4.</t>
    </r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</si>
  <si>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1.2.4.3.</t>
    </r>
  </si>
  <si>
    <t>Социальная поддержка лицам, призванным на военную службу в рамках частичной мобилизации для участия в специальной военной операции</t>
  </si>
  <si>
    <t>Мероприятие 1.2.2.3.</t>
  </si>
  <si>
    <t>Основное мероприятие  1.6.1</t>
  </si>
  <si>
    <t>Региональный проект "Патриотическое воспитание граждан Российской Федерации"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</si>
  <si>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</si>
  <si>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Мероприятие  1.6.1.1</t>
  </si>
  <si>
    <t>Задача  1.6. «Региональный проект "Патриотическое воспитание граждан Российской Федерации"»</t>
  </si>
  <si>
    <t>2026 год</t>
  </si>
  <si>
    <t>Основное мероприятие  1.3.3.</t>
  </si>
  <si>
    <t>Предоставление мер социальной поддержки гражданам, заключившим договор о целевом обучении</t>
  </si>
  <si>
    <r>
      <t xml:space="preserve">Оказание муниципальных услуг организациями дошкольного образования      </t>
    </r>
    <r>
      <rPr>
        <sz val="9"/>
        <color rgb="FF000000"/>
        <rFont val="Times New Roman"/>
        <family val="1"/>
        <charset val="204"/>
      </rPr>
      <t xml:space="preserve">                </t>
    </r>
  </si>
  <si>
    <t>Задача  1.2. «Обеспечение  качества дошкольного и общего образования»</t>
  </si>
  <si>
    <r>
      <t xml:space="preserve">Задача 1.1.    </t>
    </r>
    <r>
      <rPr>
        <sz val="12"/>
        <color rgb="FF000000"/>
        <rFont val="Times New Roman"/>
        <family val="1"/>
        <charset val="204"/>
      </rPr>
      <t>«Обеспечение  доступности  качественного дошкольного и общего образования»</t>
    </r>
  </si>
  <si>
    <t>2027 год</t>
  </si>
  <si>
    <t>2028 год</t>
  </si>
  <si>
    <t>2029 год</t>
  </si>
  <si>
    <t>2030 год</t>
  </si>
  <si>
    <t>Ресурсное обеспечение и прогнозная (справочная) оценка расходов местного бюджета на реализацию целей муниципальной программы (с учетом средств межбюджетных трансфертов)</t>
  </si>
  <si>
    <t>Мероприятие  1.5.1.1</t>
  </si>
  <si>
    <t>Мероприятие  1.5.1.2</t>
  </si>
  <si>
    <t xml:space="preserve">Оказание муниципальных услуг организациями дошкольного образования                      </t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</si>
  <si>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1.2.4.1.</t>
    </r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</si>
  <si>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1.2.4.2.</t>
    </r>
  </si>
  <si>
    <r>
      <t>Мероприятие</t>
    </r>
    <r>
      <rPr>
        <sz val="11"/>
        <color rgb="FF000000"/>
        <rFont val="Times New Roman"/>
        <family val="1"/>
        <charset val="204"/>
      </rPr>
      <t>1.2.4.3.</t>
    </r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</si>
  <si>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1.2.4.4.</t>
    </r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</si>
  <si>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4.1.1.1.</t>
    </r>
  </si>
  <si>
    <t>Наименование муниципальной программы, подпрограммы муниципальной программы, ведомственной целевой программы, основного мероприятия</t>
  </si>
  <si>
    <t>Информация по финансовому обеспечению муниципальной программы за счет средств бюджета муниципального района «Троицко-Печорский» (с учетом средств межбюджетных трансфертов)</t>
  </si>
  <si>
    <t>Обеспечение выплат ежемесячного денежного вознаграждения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</si>
  <si>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Мероприятие 1.3.2.1</t>
  </si>
  <si>
    <t>Основное мероприятие 1.6.1.</t>
  </si>
  <si>
    <t>Мероприятие  1.3.2.1</t>
  </si>
  <si>
    <t>Основное мероприятие  1.3.4.</t>
  </si>
  <si>
    <t>Основное мероприятие  1.3.3.1.</t>
  </si>
  <si>
    <t>Основное мероприятие  1.3.4.1.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</si>
  <si>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</si>
  <si>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r>
      <t xml:space="preserve">Мероприятие </t>
    </r>
    <r>
      <rPr>
        <sz val="11"/>
        <color rgb="FF000000"/>
        <rFont val="Times New Roman"/>
        <family val="1"/>
        <charset val="204"/>
      </rPr>
      <t>1.2.4.5.</t>
    </r>
  </si>
  <si>
    <t>Реализация мероприятий, направленных на исполнение наказов избирателей, рекомендуемых к выполнению в текущем финансовом году</t>
  </si>
  <si>
    <r>
      <t xml:space="preserve">Мероприятие </t>
    </r>
    <r>
      <rPr>
        <sz val="12"/>
        <color rgb="FF000000"/>
        <rFont val="Times New Roman"/>
        <family val="1"/>
        <charset val="204"/>
      </rPr>
      <t>1.2.4.5.</t>
    </r>
  </si>
  <si>
    <t>Мероприятие  1.3.4.1.</t>
  </si>
  <si>
    <t>Мероприятие  1.3.3.1.</t>
  </si>
  <si>
    <t>Приложение №2                                                                                                к изменениям, вносимым в 
постановление администрации 
муниципального района
 "Троицко - Печорский" 
от 30 декабря 2021 г. №12/1519  
« Таблица 4</t>
  </si>
  <si>
    <t>Приложение №1
к изменениям, вносимым в 
постановление администрации 
муниципального района
 "Троицко - Печорский" 
от 30 декабря 2021 г. №12/1519  
«Таблица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</si>
</sst>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" fontId="4" fillId="2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/>
    <xf numFmtId="0" fontId="5" fillId="2" borderId="0" xfId="0" applyFont="1" applyFill="1"/>
    <xf numFmtId="4" fontId="1" fillId="2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justify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7" fillId="2" borderId="0" xfId="0" applyNumberFormat="1" applyFont="1" applyFill="1"/>
    <xf numFmtId="4" fontId="7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left" vertical="center" wrapText="1"/>
    </xf>
    <xf numFmtId="4" fontId="7" fillId="2" borderId="9" xfId="0" applyNumberFormat="1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vertical="center" wrapText="1"/>
    </xf>
    <xf numFmtId="4" fontId="11" fillId="2" borderId="4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horizontal="justify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right" wrapText="1"/>
    </xf>
    <xf numFmtId="4" fontId="5" fillId="2" borderId="0" xfId="0" applyNumberFormat="1" applyFont="1" applyFill="1" applyAlignment="1">
      <alignment horizontal="center" wrapText="1"/>
    </xf>
    <xf numFmtId="4" fontId="5" fillId="2" borderId="0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workbookViewId="0">
      <selection activeCell="C6" sqref="C6"/>
    </sheetView>
  </sheetViews>
  <sheetFormatPr defaultRowHeight="15" outlineLevelRow="3" outlineLevelCol="1" x14ac:dyDescent="0.25"/>
  <cols>
    <col min="1" max="1" width="16.140625" style="6" customWidth="1"/>
    <col min="2" max="2" width="52.85546875" style="6" customWidth="1"/>
    <col min="3" max="3" width="43.28515625" style="6" customWidth="1"/>
    <col min="4" max="4" width="19.42578125" style="6" customWidth="1"/>
    <col min="5" max="6" width="18.28515625" style="6" customWidth="1" outlineLevel="1"/>
    <col min="7" max="7" width="18.28515625" style="6" customWidth="1"/>
    <col min="8" max="9" width="19.42578125" style="6" customWidth="1"/>
    <col min="10" max="13" width="9.140625" style="6" customWidth="1" outlineLevel="1"/>
    <col min="14" max="14" width="9.140625" style="6"/>
    <col min="15" max="15" width="10.7109375" style="6" bestFit="1" customWidth="1"/>
    <col min="16" max="16384" width="9.140625" style="6"/>
  </cols>
  <sheetData>
    <row r="1" spans="1:15" ht="15" customHeight="1" x14ac:dyDescent="0.25">
      <c r="H1" s="35" t="s">
        <v>179</v>
      </c>
      <c r="I1" s="35"/>
      <c r="J1" s="35"/>
      <c r="K1" s="35"/>
      <c r="L1" s="35"/>
      <c r="M1" s="35"/>
    </row>
    <row r="2" spans="1:15" x14ac:dyDescent="0.25">
      <c r="H2" s="35"/>
      <c r="I2" s="35"/>
      <c r="J2" s="35"/>
      <c r="K2" s="35"/>
      <c r="L2" s="35"/>
      <c r="M2" s="35"/>
    </row>
    <row r="3" spans="1:15" x14ac:dyDescent="0.25">
      <c r="H3" s="35"/>
      <c r="I3" s="35"/>
      <c r="J3" s="35"/>
      <c r="K3" s="35"/>
      <c r="L3" s="35"/>
      <c r="M3" s="35"/>
    </row>
    <row r="4" spans="1:15" x14ac:dyDescent="0.25">
      <c r="H4" s="35"/>
      <c r="I4" s="35"/>
      <c r="J4" s="35"/>
      <c r="K4" s="35"/>
      <c r="L4" s="35"/>
      <c r="M4" s="35"/>
    </row>
    <row r="5" spans="1:15" x14ac:dyDescent="0.25">
      <c r="H5" s="35"/>
      <c r="I5" s="35"/>
      <c r="J5" s="35"/>
      <c r="K5" s="35"/>
      <c r="L5" s="35"/>
      <c r="M5" s="35"/>
    </row>
    <row r="6" spans="1:15" ht="39.75" customHeight="1" x14ac:dyDescent="0.25">
      <c r="H6" s="35"/>
      <c r="I6" s="35"/>
      <c r="J6" s="35"/>
      <c r="K6" s="35"/>
      <c r="L6" s="35"/>
      <c r="M6" s="35"/>
    </row>
    <row r="7" spans="1:15" ht="6.75" customHeight="1" x14ac:dyDescent="0.25">
      <c r="A7" s="36" t="s">
        <v>164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5" ht="36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5" ht="30" customHeight="1" x14ac:dyDescent="0.25">
      <c r="A9" s="29" t="s">
        <v>0</v>
      </c>
      <c r="B9" s="29" t="s">
        <v>1</v>
      </c>
      <c r="C9" s="29" t="s">
        <v>2</v>
      </c>
      <c r="D9" s="29" t="s">
        <v>3</v>
      </c>
      <c r="E9" s="29"/>
      <c r="F9" s="29"/>
      <c r="G9" s="29"/>
      <c r="H9" s="29"/>
      <c r="I9" s="29"/>
      <c r="J9" s="29"/>
      <c r="K9" s="29"/>
      <c r="L9" s="29"/>
      <c r="M9" s="29"/>
    </row>
    <row r="10" spans="1:15" ht="38.25" customHeight="1" x14ac:dyDescent="0.25">
      <c r="A10" s="29"/>
      <c r="B10" s="29"/>
      <c r="C10" s="29"/>
      <c r="D10" s="30" t="s">
        <v>4</v>
      </c>
      <c r="E10" s="29" t="s">
        <v>5</v>
      </c>
      <c r="F10" s="29" t="s">
        <v>6</v>
      </c>
      <c r="G10" s="29" t="s">
        <v>7</v>
      </c>
      <c r="H10" s="29" t="s">
        <v>100</v>
      </c>
      <c r="I10" s="29" t="s">
        <v>144</v>
      </c>
      <c r="J10" s="29" t="s">
        <v>150</v>
      </c>
      <c r="K10" s="29" t="s">
        <v>151</v>
      </c>
      <c r="L10" s="29" t="s">
        <v>152</v>
      </c>
      <c r="M10" s="29" t="s">
        <v>153</v>
      </c>
    </row>
    <row r="11" spans="1:15" x14ac:dyDescent="0.25">
      <c r="A11" s="29"/>
      <c r="B11" s="29"/>
      <c r="C11" s="29"/>
      <c r="D11" s="30"/>
      <c r="E11" s="29"/>
      <c r="F11" s="29"/>
      <c r="G11" s="29"/>
      <c r="H11" s="29"/>
      <c r="I11" s="29"/>
      <c r="J11" s="29"/>
      <c r="K11" s="29"/>
      <c r="L11" s="29"/>
      <c r="M11" s="29"/>
    </row>
    <row r="12" spans="1:15" ht="15.75" x14ac:dyDescent="0.25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  <c r="K12" s="15">
        <v>11</v>
      </c>
      <c r="L12" s="15">
        <v>12</v>
      </c>
      <c r="M12" s="15">
        <v>13</v>
      </c>
    </row>
    <row r="13" spans="1:15" s="12" customFormat="1" ht="39" customHeight="1" x14ac:dyDescent="0.2">
      <c r="A13" s="38" t="s">
        <v>101</v>
      </c>
      <c r="B13" s="24" t="s">
        <v>8</v>
      </c>
      <c r="C13" s="7" t="s">
        <v>9</v>
      </c>
      <c r="D13" s="11">
        <f>D14</f>
        <v>2011977824.1500003</v>
      </c>
      <c r="E13" s="11">
        <f>E14</f>
        <v>419133119.94000018</v>
      </c>
      <c r="F13" s="11">
        <f>F14</f>
        <v>429951254.97000009</v>
      </c>
      <c r="G13" s="11">
        <f t="shared" ref="G13:I13" si="0">G14</f>
        <v>436309870.23999995</v>
      </c>
      <c r="H13" s="11">
        <f t="shared" si="0"/>
        <v>363429230.63999999</v>
      </c>
      <c r="I13" s="11">
        <f t="shared" si="0"/>
        <v>363154348.35999995</v>
      </c>
      <c r="J13" s="11">
        <v>0</v>
      </c>
      <c r="K13" s="11">
        <v>0</v>
      </c>
      <c r="L13" s="11">
        <v>0</v>
      </c>
      <c r="M13" s="11">
        <v>0</v>
      </c>
      <c r="O13" s="13"/>
    </row>
    <row r="14" spans="1:15" s="12" customFormat="1" ht="56.25" customHeight="1" x14ac:dyDescent="0.2">
      <c r="A14" s="39"/>
      <c r="B14" s="24"/>
      <c r="C14" s="7" t="s">
        <v>10</v>
      </c>
      <c r="D14" s="11">
        <f>E14+F14+G14+H14+I14</f>
        <v>2011977824.1500003</v>
      </c>
      <c r="E14" s="11">
        <f>E16+E67+E81+E88</f>
        <v>419133119.94000018</v>
      </c>
      <c r="F14" s="11">
        <f>F16+F67+F81+F88</f>
        <v>429951254.97000009</v>
      </c>
      <c r="G14" s="11">
        <f>G16+G67+G81+G88</f>
        <v>436309870.23999995</v>
      </c>
      <c r="H14" s="11">
        <f>H16+H67+H81+H88</f>
        <v>363429230.63999999</v>
      </c>
      <c r="I14" s="11">
        <f>I16+I67+I81+I88</f>
        <v>363154348.35999995</v>
      </c>
      <c r="J14" s="11">
        <v>0</v>
      </c>
      <c r="K14" s="11">
        <v>0</v>
      </c>
      <c r="L14" s="11">
        <v>0</v>
      </c>
      <c r="M14" s="11">
        <v>0</v>
      </c>
    </row>
    <row r="15" spans="1:15" s="12" customFormat="1" ht="39" customHeight="1" x14ac:dyDescent="0.2">
      <c r="A15" s="24" t="s">
        <v>110</v>
      </c>
      <c r="B15" s="24" t="s">
        <v>11</v>
      </c>
      <c r="C15" s="7" t="s">
        <v>9</v>
      </c>
      <c r="D15" s="11">
        <f>E15+F15+G15+H15+I15</f>
        <v>1792869353.8900003</v>
      </c>
      <c r="E15" s="11">
        <f>E16</f>
        <v>369768813.93000013</v>
      </c>
      <c r="F15" s="11">
        <f t="shared" ref="F15:I15" si="1">F16</f>
        <v>385246983.12000006</v>
      </c>
      <c r="G15" s="11">
        <f t="shared" si="1"/>
        <v>388902764.88</v>
      </c>
      <c r="H15" s="11">
        <f t="shared" si="1"/>
        <v>324124030.98000002</v>
      </c>
      <c r="I15" s="11">
        <f t="shared" si="1"/>
        <v>324826760.97999996</v>
      </c>
      <c r="J15" s="11">
        <v>0</v>
      </c>
      <c r="K15" s="11">
        <v>0</v>
      </c>
      <c r="L15" s="11">
        <v>0</v>
      </c>
      <c r="M15" s="11">
        <v>0</v>
      </c>
    </row>
    <row r="16" spans="1:15" s="12" customFormat="1" ht="52.5" customHeight="1" x14ac:dyDescent="0.2">
      <c r="A16" s="24"/>
      <c r="B16" s="24"/>
      <c r="C16" s="7" t="s">
        <v>10</v>
      </c>
      <c r="D16" s="11">
        <f t="shared" ref="D16" si="2">E16+F16+G16+H16+I16</f>
        <v>1792869353.8900003</v>
      </c>
      <c r="E16" s="11">
        <f>E18+E23+E28+E29+E31+E34+E38+E39+E45+E47+E46+E51+E52+E59+E61+E49+E65+E54+E56</f>
        <v>369768813.93000013</v>
      </c>
      <c r="F16" s="11">
        <f t="shared" ref="F16:J16" si="3">F18+F23+F28+F29+F31+F34+F38+F39+F45+F47+F46+F51+F52+F59+F61+F49+F65+F54+F56</f>
        <v>385246983.12000006</v>
      </c>
      <c r="G16" s="11">
        <f t="shared" si="3"/>
        <v>388902764.88</v>
      </c>
      <c r="H16" s="11">
        <f t="shared" si="3"/>
        <v>324124030.98000002</v>
      </c>
      <c r="I16" s="11">
        <f t="shared" si="3"/>
        <v>324826760.97999996</v>
      </c>
      <c r="J16" s="11">
        <f t="shared" si="3"/>
        <v>0</v>
      </c>
      <c r="K16" s="11">
        <f>K18+K23+K28+K29+K31+K34+K38+K39+K45+K47+K46+K51+K52+K59+K61+K49+K65+K54</f>
        <v>0</v>
      </c>
      <c r="L16" s="11">
        <f>L18+L23+L28+L29+L31+L34+L38+L39+L45+L47+L46+L51+L52+L59+L61+L49+L65+L54</f>
        <v>0</v>
      </c>
      <c r="M16" s="11">
        <f>M18+M23+M28+M29+M31+M34+M38+M39+M45+M47+M46+M51+M52+M59+M61+M49+M65+M54</f>
        <v>0</v>
      </c>
    </row>
    <row r="17" spans="1:13" ht="39" customHeight="1" outlineLevel="1" x14ac:dyDescent="0.25">
      <c r="A17" s="25" t="s">
        <v>149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46.5" customHeight="1" outlineLevel="1" x14ac:dyDescent="0.25">
      <c r="A18" s="8" t="s">
        <v>12</v>
      </c>
      <c r="B18" s="9" t="s">
        <v>147</v>
      </c>
      <c r="C18" s="8" t="s">
        <v>10</v>
      </c>
      <c r="D18" s="4">
        <f>E18+F18+G18+H18+I18</f>
        <v>281322601.25</v>
      </c>
      <c r="E18" s="4">
        <f>E19+E20+E21+E22</f>
        <v>56271160.699999996</v>
      </c>
      <c r="F18" s="4">
        <f t="shared" ref="F18" si="4">F19+F20+F21+F22</f>
        <v>60054463.310000002</v>
      </c>
      <c r="G18" s="4">
        <f t="shared" ref="G18:I18" si="5">G19+G20+G21+G22</f>
        <v>59863736.899999999</v>
      </c>
      <c r="H18" s="4">
        <f t="shared" si="5"/>
        <v>52607420.170000002</v>
      </c>
      <c r="I18" s="4">
        <f t="shared" si="5"/>
        <v>52525820.170000002</v>
      </c>
      <c r="J18" s="4">
        <v>0</v>
      </c>
      <c r="K18" s="4">
        <v>0</v>
      </c>
      <c r="L18" s="4">
        <v>0</v>
      </c>
      <c r="M18" s="4">
        <v>0</v>
      </c>
    </row>
    <row r="19" spans="1:13" ht="49.5" customHeight="1" outlineLevel="2" x14ac:dyDescent="0.25">
      <c r="A19" s="8" t="s">
        <v>13</v>
      </c>
      <c r="B19" s="3" t="s">
        <v>14</v>
      </c>
      <c r="C19" s="8" t="s">
        <v>10</v>
      </c>
      <c r="D19" s="4">
        <f t="shared" ref="D19:D29" si="6">E19+F19+G19+H19+I19</f>
        <v>22985672.399999999</v>
      </c>
      <c r="E19" s="4">
        <f>'приложение 2'!E29</f>
        <v>4234651.3</v>
      </c>
      <c r="F19" s="4">
        <f>'приложение 2'!F29</f>
        <v>5036331</v>
      </c>
      <c r="G19" s="4">
        <f>'приложение 2'!G29</f>
        <v>5074918.08</v>
      </c>
      <c r="H19" s="4">
        <f>'приложение 2'!H29</f>
        <v>4360686.01</v>
      </c>
      <c r="I19" s="4">
        <f>'приложение 2'!I29</f>
        <v>4279086.01</v>
      </c>
      <c r="J19" s="4">
        <v>0</v>
      </c>
      <c r="K19" s="4">
        <v>0</v>
      </c>
      <c r="L19" s="4">
        <v>0</v>
      </c>
      <c r="M19" s="4">
        <v>0</v>
      </c>
    </row>
    <row r="20" spans="1:13" ht="86.25" customHeight="1" outlineLevel="2" x14ac:dyDescent="0.25">
      <c r="A20" s="8" t="s">
        <v>15</v>
      </c>
      <c r="B20" s="3" t="s">
        <v>16</v>
      </c>
      <c r="C20" s="8" t="s">
        <v>10</v>
      </c>
      <c r="D20" s="4">
        <f t="shared" si="6"/>
        <v>226737900</v>
      </c>
      <c r="E20" s="4">
        <f>'приложение 2'!E36</f>
        <v>46560800</v>
      </c>
      <c r="F20" s="4">
        <f>'приложение 2'!F36</f>
        <v>48777100</v>
      </c>
      <c r="G20" s="4">
        <f>'приложение 2'!G36</f>
        <v>46800000</v>
      </c>
      <c r="H20" s="4">
        <f>'приложение 2'!H36</f>
        <v>42300000</v>
      </c>
      <c r="I20" s="4">
        <f>'приложение 2'!I36</f>
        <v>42300000</v>
      </c>
      <c r="J20" s="4">
        <v>0</v>
      </c>
      <c r="K20" s="4">
        <v>0</v>
      </c>
      <c r="L20" s="4">
        <v>0</v>
      </c>
      <c r="M20" s="4">
        <v>0</v>
      </c>
    </row>
    <row r="21" spans="1:13" ht="53.25" customHeight="1" outlineLevel="2" x14ac:dyDescent="0.25">
      <c r="A21" s="8" t="s">
        <v>17</v>
      </c>
      <c r="B21" s="3" t="s">
        <v>18</v>
      </c>
      <c r="C21" s="8" t="s">
        <v>10</v>
      </c>
      <c r="D21" s="4">
        <f t="shared" si="6"/>
        <v>0</v>
      </c>
      <c r="E21" s="4">
        <f>'приложение 2'!E43</f>
        <v>0</v>
      </c>
      <c r="F21" s="4">
        <f>'приложение 2'!F43</f>
        <v>0</v>
      </c>
      <c r="G21" s="4">
        <f>'приложение 2'!G43</f>
        <v>0</v>
      </c>
      <c r="H21" s="4">
        <f>'приложение 2'!H43</f>
        <v>0</v>
      </c>
      <c r="I21" s="4">
        <f>'приложение 2'!I43</f>
        <v>0</v>
      </c>
      <c r="J21" s="4">
        <v>0</v>
      </c>
      <c r="K21" s="4">
        <v>0</v>
      </c>
      <c r="L21" s="4">
        <v>0</v>
      </c>
      <c r="M21" s="4">
        <v>0</v>
      </c>
    </row>
    <row r="22" spans="1:13" ht="50.25" customHeight="1" outlineLevel="2" x14ac:dyDescent="0.25">
      <c r="A22" s="8" t="s">
        <v>19</v>
      </c>
      <c r="B22" s="3" t="s">
        <v>20</v>
      </c>
      <c r="C22" s="8" t="s">
        <v>10</v>
      </c>
      <c r="D22" s="4">
        <f t="shared" si="6"/>
        <v>31599028.850000001</v>
      </c>
      <c r="E22" s="4">
        <f>'приложение 2'!E50</f>
        <v>5475709.4000000004</v>
      </c>
      <c r="F22" s="4">
        <f>'приложение 2'!F50</f>
        <v>6241032.3100000005</v>
      </c>
      <c r="G22" s="4">
        <f>'приложение 2'!G50</f>
        <v>7988818.8200000003</v>
      </c>
      <c r="H22" s="4">
        <f>'приложение 2'!H50</f>
        <v>5946734.1600000001</v>
      </c>
      <c r="I22" s="4">
        <f>'приложение 2'!I50</f>
        <v>5946734.1600000001</v>
      </c>
      <c r="J22" s="4">
        <v>0</v>
      </c>
      <c r="K22" s="4">
        <v>0</v>
      </c>
      <c r="L22" s="4">
        <v>0</v>
      </c>
      <c r="M22" s="4">
        <v>0</v>
      </c>
    </row>
    <row r="23" spans="1:13" ht="52.5" customHeight="1" outlineLevel="1" x14ac:dyDescent="0.25">
      <c r="A23" s="3" t="s">
        <v>21</v>
      </c>
      <c r="B23" s="3" t="s">
        <v>22</v>
      </c>
      <c r="C23" s="8" t="s">
        <v>10</v>
      </c>
      <c r="D23" s="4">
        <f t="shared" si="6"/>
        <v>1293119672.6100001</v>
      </c>
      <c r="E23" s="4">
        <f>E24+E25+E26+E27</f>
        <v>265609642.88000003</v>
      </c>
      <c r="F23" s="4">
        <f>F24+F25+F26+F27</f>
        <v>267102299.93000001</v>
      </c>
      <c r="G23" s="4">
        <f t="shared" ref="G23:I23" si="7">G24+G25+G26+G27</f>
        <v>277820894.06999999</v>
      </c>
      <c r="H23" s="4">
        <f t="shared" si="7"/>
        <v>240951900.19</v>
      </c>
      <c r="I23" s="4">
        <f t="shared" si="7"/>
        <v>241634935.53999999</v>
      </c>
      <c r="J23" s="4">
        <v>0</v>
      </c>
      <c r="K23" s="4">
        <v>0</v>
      </c>
      <c r="L23" s="4">
        <v>0</v>
      </c>
      <c r="M23" s="4">
        <v>0</v>
      </c>
    </row>
    <row r="24" spans="1:13" ht="51.75" customHeight="1" outlineLevel="2" x14ac:dyDescent="0.25">
      <c r="A24" s="3" t="s">
        <v>23</v>
      </c>
      <c r="B24" s="3" t="s">
        <v>22</v>
      </c>
      <c r="C24" s="8" t="s">
        <v>10</v>
      </c>
      <c r="D24" s="4">
        <f t="shared" si="6"/>
        <v>186568512.03999999</v>
      </c>
      <c r="E24" s="4">
        <f>'приложение 2'!E64</f>
        <v>37486746.810000002</v>
      </c>
      <c r="F24" s="4">
        <f>'приложение 2'!F64</f>
        <v>41303770</v>
      </c>
      <c r="G24" s="4">
        <f>'приложение 2'!G64</f>
        <v>41791963.140000001</v>
      </c>
      <c r="H24" s="4">
        <f>'приложение 2'!H64</f>
        <v>32651498.370000001</v>
      </c>
      <c r="I24" s="4">
        <f>'приложение 2'!I64</f>
        <v>33334533.719999999</v>
      </c>
      <c r="J24" s="4">
        <v>0</v>
      </c>
      <c r="K24" s="4">
        <v>0</v>
      </c>
      <c r="L24" s="4">
        <v>0</v>
      </c>
      <c r="M24" s="4">
        <v>0</v>
      </c>
    </row>
    <row r="25" spans="1:13" ht="78" customHeight="1" outlineLevel="2" x14ac:dyDescent="0.25">
      <c r="A25" s="3" t="s">
        <v>24</v>
      </c>
      <c r="B25" s="3" t="s">
        <v>16</v>
      </c>
      <c r="C25" s="8" t="s">
        <v>10</v>
      </c>
      <c r="D25" s="4">
        <f t="shared" si="6"/>
        <v>906020300</v>
      </c>
      <c r="E25" s="4">
        <f>'приложение 2'!E71</f>
        <v>184825100</v>
      </c>
      <c r="F25" s="4">
        <f>'приложение 2'!F71</f>
        <v>183518100</v>
      </c>
      <c r="G25" s="4">
        <f>'приложение 2'!G71</f>
        <v>189515500</v>
      </c>
      <c r="H25" s="4">
        <f>'приложение 2'!H71</f>
        <v>174080800</v>
      </c>
      <c r="I25" s="4">
        <f>'приложение 2'!I71</f>
        <v>174080800</v>
      </c>
      <c r="J25" s="4">
        <v>0</v>
      </c>
      <c r="K25" s="4">
        <v>0</v>
      </c>
      <c r="L25" s="4">
        <v>0</v>
      </c>
      <c r="M25" s="4">
        <v>0</v>
      </c>
    </row>
    <row r="26" spans="1:13" ht="48.75" customHeight="1" outlineLevel="2" x14ac:dyDescent="0.25">
      <c r="A26" s="3" t="s">
        <v>25</v>
      </c>
      <c r="B26" s="3" t="s">
        <v>26</v>
      </c>
      <c r="C26" s="8" t="s">
        <v>10</v>
      </c>
      <c r="D26" s="4">
        <f t="shared" si="6"/>
        <v>20731717.16</v>
      </c>
      <c r="E26" s="4">
        <f>'приложение 2'!E78</f>
        <v>10365858.58</v>
      </c>
      <c r="F26" s="4">
        <f>'приложение 2'!F78</f>
        <v>5182929.29</v>
      </c>
      <c r="G26" s="4">
        <f>'приложение 2'!G78</f>
        <v>5182929.29</v>
      </c>
      <c r="H26" s="4">
        <f>'приложение 2'!H78</f>
        <v>0</v>
      </c>
      <c r="I26" s="4">
        <f>'приложение 2'!I78</f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51.75" customHeight="1" outlineLevel="2" x14ac:dyDescent="0.25">
      <c r="A27" s="3" t="s">
        <v>27</v>
      </c>
      <c r="B27" s="3" t="s">
        <v>20</v>
      </c>
      <c r="C27" s="8" t="s">
        <v>10</v>
      </c>
      <c r="D27" s="4">
        <f t="shared" si="6"/>
        <v>179799143.41</v>
      </c>
      <c r="E27" s="4">
        <f>'приложение 2'!E85</f>
        <v>32931937.489999998</v>
      </c>
      <c r="F27" s="4">
        <f>'приложение 2'!F85</f>
        <v>37097500.640000001</v>
      </c>
      <c r="G27" s="4">
        <f>'приложение 2'!G85</f>
        <v>41330501.640000001</v>
      </c>
      <c r="H27" s="4">
        <f>'приложение 2'!H85</f>
        <v>34219601.82</v>
      </c>
      <c r="I27" s="4">
        <f>'приложение 2'!I85</f>
        <v>34219601.82</v>
      </c>
      <c r="J27" s="4">
        <v>0</v>
      </c>
      <c r="K27" s="4">
        <v>0</v>
      </c>
      <c r="L27" s="4">
        <v>0</v>
      </c>
      <c r="M27" s="4">
        <v>0</v>
      </c>
    </row>
    <row r="28" spans="1:13" ht="62.25" customHeight="1" outlineLevel="1" x14ac:dyDescent="0.25">
      <c r="A28" s="3" t="s">
        <v>116</v>
      </c>
      <c r="B28" s="3" t="s">
        <v>28</v>
      </c>
      <c r="C28" s="8" t="s">
        <v>10</v>
      </c>
      <c r="D28" s="4">
        <f>E28+F28+G28+H28+I28</f>
        <v>2795672.2</v>
      </c>
      <c r="E28" s="4">
        <f>'приложение 2'!E92</f>
        <v>288562.09999999998</v>
      </c>
      <c r="F28" s="4">
        <f>'приложение 2'!F92</f>
        <v>1507110.1</v>
      </c>
      <c r="G28" s="4">
        <f>'приложение 2'!G92</f>
        <v>1000000</v>
      </c>
      <c r="H28" s="4">
        <f>'приложение 2'!H92</f>
        <v>0</v>
      </c>
      <c r="I28" s="4">
        <f>'приложение 2'!I92</f>
        <v>0</v>
      </c>
      <c r="J28" s="4">
        <v>0</v>
      </c>
      <c r="K28" s="4">
        <v>0</v>
      </c>
      <c r="L28" s="4">
        <v>0</v>
      </c>
      <c r="M28" s="4">
        <v>0</v>
      </c>
    </row>
    <row r="29" spans="1:13" ht="90" customHeight="1" outlineLevel="1" x14ac:dyDescent="0.25">
      <c r="A29" s="3" t="s">
        <v>117</v>
      </c>
      <c r="B29" s="3" t="s">
        <v>29</v>
      </c>
      <c r="C29" s="8" t="s">
        <v>10</v>
      </c>
      <c r="D29" s="4">
        <f t="shared" si="6"/>
        <v>541456.30000000005</v>
      </c>
      <c r="E29" s="4">
        <f>'приложение 2'!E99</f>
        <v>220434.82</v>
      </c>
      <c r="F29" s="4">
        <f>'приложение 2'!F99</f>
        <v>136021.48000000001</v>
      </c>
      <c r="G29" s="4">
        <f>'приложение 2'!G99</f>
        <v>185000</v>
      </c>
      <c r="H29" s="4">
        <f>'приложение 2'!H99</f>
        <v>0</v>
      </c>
      <c r="I29" s="4">
        <f>'приложение 2'!I99</f>
        <v>0</v>
      </c>
      <c r="J29" s="4">
        <v>0</v>
      </c>
      <c r="K29" s="4">
        <v>0</v>
      </c>
      <c r="L29" s="4">
        <v>0</v>
      </c>
      <c r="M29" s="4">
        <v>0</v>
      </c>
    </row>
    <row r="30" spans="1:13" ht="39" customHeight="1" outlineLevel="1" x14ac:dyDescent="0.25">
      <c r="A30" s="26" t="s">
        <v>148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/>
    </row>
    <row r="31" spans="1:13" ht="60" customHeight="1" outlineLevel="1" x14ac:dyDescent="0.25">
      <c r="A31" s="3" t="s">
        <v>30</v>
      </c>
      <c r="B31" s="3" t="s">
        <v>31</v>
      </c>
      <c r="C31" s="8" t="s">
        <v>10</v>
      </c>
      <c r="D31" s="4">
        <f>E31+F31+G31+H31+I31</f>
        <v>985493.7</v>
      </c>
      <c r="E31" s="4">
        <f>'приложение 2'!E106</f>
        <v>196500.4</v>
      </c>
      <c r="F31" s="4">
        <f>'приложение 2'!F106</f>
        <v>338993.3</v>
      </c>
      <c r="G31" s="4">
        <f>'приложение 2'!G106</f>
        <v>450000</v>
      </c>
      <c r="H31" s="4">
        <f>'приложение 2'!H106</f>
        <v>0</v>
      </c>
      <c r="I31" s="4">
        <f>'приложение 2'!I106</f>
        <v>0</v>
      </c>
      <c r="J31" s="4">
        <v>0</v>
      </c>
      <c r="K31" s="4">
        <v>0</v>
      </c>
      <c r="L31" s="4">
        <v>0</v>
      </c>
      <c r="M31" s="4">
        <v>0</v>
      </c>
    </row>
    <row r="32" spans="1:13" ht="60" customHeight="1" outlineLevel="2" x14ac:dyDescent="0.25">
      <c r="A32" s="3" t="s">
        <v>32</v>
      </c>
      <c r="B32" s="3" t="s">
        <v>33</v>
      </c>
      <c r="C32" s="8" t="s">
        <v>10</v>
      </c>
      <c r="D32" s="4">
        <f t="shared" ref="D32:D49" si="8">E32+F32+G32+H32+I32</f>
        <v>0</v>
      </c>
      <c r="E32" s="4">
        <f>'приложение 2'!E113</f>
        <v>0</v>
      </c>
      <c r="F32" s="4">
        <f>'приложение 2'!F113</f>
        <v>0</v>
      </c>
      <c r="G32" s="4">
        <f>'приложение 2'!G113</f>
        <v>0</v>
      </c>
      <c r="H32" s="4">
        <f>'приложение 2'!H113</f>
        <v>0</v>
      </c>
      <c r="I32" s="4">
        <f>'приложение 2'!I113</f>
        <v>0</v>
      </c>
      <c r="J32" s="4">
        <v>0</v>
      </c>
      <c r="K32" s="4">
        <v>0</v>
      </c>
      <c r="L32" s="4">
        <v>0</v>
      </c>
      <c r="M32" s="4">
        <v>0</v>
      </c>
    </row>
    <row r="33" spans="1:13" ht="63.75" customHeight="1" outlineLevel="2" x14ac:dyDescent="0.25">
      <c r="A33" s="3" t="s">
        <v>34</v>
      </c>
      <c r="B33" s="3" t="s">
        <v>35</v>
      </c>
      <c r="C33" s="8" t="s">
        <v>10</v>
      </c>
      <c r="D33" s="4">
        <f t="shared" si="8"/>
        <v>0</v>
      </c>
      <c r="E33" s="4">
        <f>'приложение 2'!E120</f>
        <v>0</v>
      </c>
      <c r="F33" s="4">
        <f>'приложение 2'!F120</f>
        <v>0</v>
      </c>
      <c r="G33" s="4">
        <f>'приложение 2'!G120</f>
        <v>0</v>
      </c>
      <c r="H33" s="4">
        <f>'приложение 2'!H120</f>
        <v>0</v>
      </c>
      <c r="I33" s="4">
        <f>'приложение 2'!I120</f>
        <v>0</v>
      </c>
      <c r="J33" s="4">
        <v>0</v>
      </c>
      <c r="K33" s="4">
        <v>0</v>
      </c>
      <c r="L33" s="4">
        <v>0</v>
      </c>
      <c r="M33" s="4">
        <v>0</v>
      </c>
    </row>
    <row r="34" spans="1:13" ht="60" customHeight="1" outlineLevel="1" x14ac:dyDescent="0.25">
      <c r="A34" s="3" t="s">
        <v>36</v>
      </c>
      <c r="B34" s="3" t="s">
        <v>37</v>
      </c>
      <c r="C34" s="8" t="s">
        <v>10</v>
      </c>
      <c r="D34" s="4">
        <f t="shared" si="8"/>
        <v>3383897.74</v>
      </c>
      <c r="E34" s="4">
        <f>E35+E36+E37</f>
        <v>1008565.73</v>
      </c>
      <c r="F34" s="4">
        <f t="shared" ref="F34" si="9">F35+F36+F37</f>
        <v>907332.01</v>
      </c>
      <c r="G34" s="4">
        <f t="shared" ref="G34:I34" si="10">G35+G36+G37</f>
        <v>1468000</v>
      </c>
      <c r="H34" s="4">
        <f t="shared" si="10"/>
        <v>0</v>
      </c>
      <c r="I34" s="4">
        <f t="shared" si="10"/>
        <v>0</v>
      </c>
      <c r="J34" s="4">
        <v>0</v>
      </c>
      <c r="K34" s="4">
        <v>0</v>
      </c>
      <c r="L34" s="4">
        <v>0</v>
      </c>
      <c r="M34" s="4">
        <v>0</v>
      </c>
    </row>
    <row r="35" spans="1:13" ht="105" customHeight="1" outlineLevel="2" x14ac:dyDescent="0.25">
      <c r="A35" s="3" t="s">
        <v>38</v>
      </c>
      <c r="B35" s="3" t="s">
        <v>39</v>
      </c>
      <c r="C35" s="8" t="s">
        <v>10</v>
      </c>
      <c r="D35" s="4">
        <f t="shared" si="8"/>
        <v>900882.39999999991</v>
      </c>
      <c r="E35" s="4">
        <f>'приложение 2'!E134</f>
        <v>451647.58999999997</v>
      </c>
      <c r="F35" s="4">
        <f>'приложение 2'!F134</f>
        <v>281234.81</v>
      </c>
      <c r="G35" s="4">
        <f>'приложение 2'!G134</f>
        <v>168000</v>
      </c>
      <c r="H35" s="4">
        <f>'приложение 2'!H134</f>
        <v>0</v>
      </c>
      <c r="I35" s="4">
        <f>'приложение 2'!I134</f>
        <v>0</v>
      </c>
      <c r="J35" s="4">
        <v>0</v>
      </c>
      <c r="K35" s="4">
        <v>0</v>
      </c>
      <c r="L35" s="4">
        <v>0</v>
      </c>
      <c r="M35" s="4">
        <v>0</v>
      </c>
    </row>
    <row r="36" spans="1:13" ht="60" customHeight="1" outlineLevel="2" x14ac:dyDescent="0.25">
      <c r="A36" s="3" t="s">
        <v>40</v>
      </c>
      <c r="B36" s="3" t="s">
        <v>41</v>
      </c>
      <c r="C36" s="8" t="s">
        <v>10</v>
      </c>
      <c r="D36" s="4">
        <f t="shared" si="8"/>
        <v>2483015.34</v>
      </c>
      <c r="E36" s="4">
        <f>'приложение 2'!E141</f>
        <v>556918.14</v>
      </c>
      <c r="F36" s="4">
        <f>'приложение 2'!F141</f>
        <v>626097.19999999995</v>
      </c>
      <c r="G36" s="4">
        <f>'приложение 2'!G141</f>
        <v>1300000</v>
      </c>
      <c r="H36" s="4">
        <f>'приложение 2'!H141</f>
        <v>0</v>
      </c>
      <c r="I36" s="4">
        <f>'приложение 2'!I141</f>
        <v>0</v>
      </c>
      <c r="J36" s="4">
        <v>0</v>
      </c>
      <c r="K36" s="4">
        <v>0</v>
      </c>
      <c r="L36" s="4">
        <v>0</v>
      </c>
      <c r="M36" s="4">
        <v>0</v>
      </c>
    </row>
    <row r="37" spans="1:13" ht="60" customHeight="1" outlineLevel="2" x14ac:dyDescent="0.25">
      <c r="A37" s="3" t="s">
        <v>138</v>
      </c>
      <c r="B37" s="3" t="s">
        <v>137</v>
      </c>
      <c r="C37" s="8" t="s">
        <v>10</v>
      </c>
      <c r="D37" s="4">
        <f t="shared" si="8"/>
        <v>0</v>
      </c>
      <c r="E37" s="4">
        <f>'приложение 2'!E148</f>
        <v>0</v>
      </c>
      <c r="F37" s="4">
        <f>'приложение 2'!F148</f>
        <v>0</v>
      </c>
      <c r="G37" s="4">
        <f>'приложение 2'!G148</f>
        <v>0</v>
      </c>
      <c r="H37" s="4">
        <f>'приложение 2'!H148</f>
        <v>0</v>
      </c>
      <c r="I37" s="4">
        <f>'приложение 2'!I148</f>
        <v>0</v>
      </c>
      <c r="J37" s="4">
        <v>0</v>
      </c>
      <c r="K37" s="4">
        <v>0</v>
      </c>
      <c r="L37" s="4">
        <v>0</v>
      </c>
      <c r="M37" s="4">
        <v>0</v>
      </c>
    </row>
    <row r="38" spans="1:13" ht="60" customHeight="1" outlineLevel="1" x14ac:dyDescent="0.25">
      <c r="A38" s="3" t="s">
        <v>42</v>
      </c>
      <c r="B38" s="3" t="s">
        <v>43</v>
      </c>
      <c r="C38" s="8" t="s">
        <v>10</v>
      </c>
      <c r="D38" s="4">
        <f t="shared" si="8"/>
        <v>419139</v>
      </c>
      <c r="E38" s="4">
        <f>'приложение 2'!E155</f>
        <v>122881</v>
      </c>
      <c r="F38" s="4">
        <f>'приложение 2'!F155</f>
        <v>106258</v>
      </c>
      <c r="G38" s="4">
        <f>'приложение 2'!G155</f>
        <v>190000</v>
      </c>
      <c r="H38" s="4">
        <f>'приложение 2'!H155</f>
        <v>0</v>
      </c>
      <c r="I38" s="4">
        <f>'приложение 2'!I155</f>
        <v>0</v>
      </c>
      <c r="J38" s="4">
        <v>0</v>
      </c>
      <c r="K38" s="4">
        <v>0</v>
      </c>
      <c r="L38" s="4">
        <v>0</v>
      </c>
      <c r="M38" s="4">
        <v>0</v>
      </c>
    </row>
    <row r="39" spans="1:13" ht="66.75" customHeight="1" outlineLevel="1" x14ac:dyDescent="0.25">
      <c r="A39" s="3" t="s">
        <v>44</v>
      </c>
      <c r="B39" s="1" t="s">
        <v>45</v>
      </c>
      <c r="C39" s="8" t="s">
        <v>10</v>
      </c>
      <c r="D39" s="4">
        <f t="shared" si="8"/>
        <v>67313021.640000001</v>
      </c>
      <c r="E39" s="4">
        <f>E40+E42+E44+E41+E43</f>
        <v>20283694.91</v>
      </c>
      <c r="F39" s="20">
        <f t="shared" ref="F39:I39" si="11">F40+F42+F44+F41+F43</f>
        <v>30214553.640000001</v>
      </c>
      <c r="G39" s="20">
        <f t="shared" si="11"/>
        <v>10622550.85</v>
      </c>
      <c r="H39" s="20">
        <f t="shared" si="11"/>
        <v>3096111.12</v>
      </c>
      <c r="I39" s="20">
        <f t="shared" si="11"/>
        <v>3096111.12</v>
      </c>
      <c r="J39" s="4">
        <v>0</v>
      </c>
      <c r="K39" s="4">
        <v>0</v>
      </c>
      <c r="L39" s="4">
        <v>0</v>
      </c>
      <c r="M39" s="4">
        <v>0</v>
      </c>
    </row>
    <row r="40" spans="1:13" ht="66.75" customHeight="1" outlineLevel="2" x14ac:dyDescent="0.25">
      <c r="A40" s="8" t="s">
        <v>46</v>
      </c>
      <c r="B40" s="1" t="s">
        <v>45</v>
      </c>
      <c r="C40" s="8" t="s">
        <v>10</v>
      </c>
      <c r="D40" s="4">
        <f t="shared" si="8"/>
        <v>27895555.390000001</v>
      </c>
      <c r="E40" s="4">
        <f>'приложение 2'!E169</f>
        <v>12707139.34</v>
      </c>
      <c r="F40" s="4">
        <f>'приложение 2'!F169</f>
        <v>10192420.76</v>
      </c>
      <c r="G40" s="4">
        <f>'приложение 2'!G169</f>
        <v>4995995.29</v>
      </c>
      <c r="H40" s="4">
        <f>'приложение 2'!H169</f>
        <v>0</v>
      </c>
      <c r="I40" s="4">
        <f>'приложение 2'!I169</f>
        <v>0</v>
      </c>
      <c r="J40" s="4">
        <v>0</v>
      </c>
      <c r="K40" s="4">
        <v>0</v>
      </c>
      <c r="L40" s="4">
        <v>0</v>
      </c>
      <c r="M40" s="4">
        <v>0</v>
      </c>
    </row>
    <row r="41" spans="1:13" ht="66.75" customHeight="1" outlineLevel="2" x14ac:dyDescent="0.25">
      <c r="A41" s="8" t="s">
        <v>118</v>
      </c>
      <c r="B41" s="1" t="s">
        <v>73</v>
      </c>
      <c r="C41" s="8" t="s">
        <v>10</v>
      </c>
      <c r="D41" s="4">
        <f t="shared" si="8"/>
        <v>33538167.340000004</v>
      </c>
      <c r="E41" s="4">
        <f>'приложение 2'!E176</f>
        <v>5219888.9000000004</v>
      </c>
      <c r="F41" s="4">
        <f>'приложение 2'!F176</f>
        <v>19088389.530000001</v>
      </c>
      <c r="G41" s="4">
        <f>'приложение 2'!G176</f>
        <v>3037666.67</v>
      </c>
      <c r="H41" s="4">
        <f>'приложение 2'!H176</f>
        <v>3096111.12</v>
      </c>
      <c r="I41" s="4">
        <f>'приложение 2'!I176</f>
        <v>3096111.12</v>
      </c>
      <c r="J41" s="4">
        <v>0</v>
      </c>
      <c r="K41" s="4">
        <v>0</v>
      </c>
      <c r="L41" s="4">
        <v>0</v>
      </c>
      <c r="M41" s="4">
        <v>0</v>
      </c>
    </row>
    <row r="42" spans="1:13" ht="66.75" customHeight="1" outlineLevel="2" x14ac:dyDescent="0.25">
      <c r="A42" s="8" t="s">
        <v>136</v>
      </c>
      <c r="B42" s="3" t="s">
        <v>47</v>
      </c>
      <c r="C42" s="8" t="s">
        <v>10</v>
      </c>
      <c r="D42" s="4">
        <f>E42+F42+G42+H42+I42</f>
        <v>2679298.91</v>
      </c>
      <c r="E42" s="4">
        <f>'приложение 2'!E183</f>
        <v>856666.67</v>
      </c>
      <c r="F42" s="4">
        <f>'приложение 2'!F183</f>
        <v>933743.35</v>
      </c>
      <c r="G42" s="4">
        <f>'приложение 2'!G183</f>
        <v>888888.89</v>
      </c>
      <c r="H42" s="4">
        <f>'приложение 2'!H183</f>
        <v>0</v>
      </c>
      <c r="I42" s="4">
        <f>'приложение 2'!I183</f>
        <v>0</v>
      </c>
      <c r="J42" s="4">
        <v>0</v>
      </c>
      <c r="K42" s="4">
        <v>0</v>
      </c>
      <c r="L42" s="4">
        <v>0</v>
      </c>
      <c r="M42" s="4">
        <v>0</v>
      </c>
    </row>
    <row r="43" spans="1:13" ht="66.75" customHeight="1" outlineLevel="2" x14ac:dyDescent="0.25">
      <c r="A43" s="8" t="s">
        <v>135</v>
      </c>
      <c r="B43" s="3" t="s">
        <v>134</v>
      </c>
      <c r="C43" s="8" t="s">
        <v>10</v>
      </c>
      <c r="D43" s="20">
        <f>E43+F43+G43+H43+I43</f>
        <v>1500000</v>
      </c>
      <c r="E43" s="20">
        <f>'приложение 2'!E190</f>
        <v>1500000</v>
      </c>
      <c r="F43" s="20">
        <f>'приложение 2'!F190</f>
        <v>0</v>
      </c>
      <c r="G43" s="20">
        <f>'приложение 2'!G190</f>
        <v>0</v>
      </c>
      <c r="H43" s="20">
        <f>'приложение 2'!H190</f>
        <v>0</v>
      </c>
      <c r="I43" s="20">
        <f>'приложение 2'!I190</f>
        <v>0</v>
      </c>
      <c r="J43" s="20">
        <v>0</v>
      </c>
      <c r="K43" s="20">
        <v>0</v>
      </c>
      <c r="L43" s="20">
        <v>0</v>
      </c>
      <c r="M43" s="20">
        <v>0</v>
      </c>
    </row>
    <row r="44" spans="1:13" ht="66.75" customHeight="1" outlineLevel="2" x14ac:dyDescent="0.25">
      <c r="A44" s="8" t="s">
        <v>175</v>
      </c>
      <c r="B44" s="3" t="s">
        <v>174</v>
      </c>
      <c r="C44" s="8" t="s">
        <v>10</v>
      </c>
      <c r="D44" s="4">
        <f t="shared" si="8"/>
        <v>1700000</v>
      </c>
      <c r="E44" s="4">
        <f>'приложение 2'!E197</f>
        <v>0</v>
      </c>
      <c r="F44" s="4">
        <f>'приложение 2'!F197</f>
        <v>0</v>
      </c>
      <c r="G44" s="4">
        <f>'приложение 2'!G197</f>
        <v>1700000</v>
      </c>
      <c r="H44" s="4">
        <f>'приложение 2'!H197</f>
        <v>0</v>
      </c>
      <c r="I44" s="4">
        <f>'приложение 2'!I197</f>
        <v>0</v>
      </c>
      <c r="J44" s="4">
        <v>0</v>
      </c>
      <c r="K44" s="4">
        <v>0</v>
      </c>
      <c r="L44" s="4">
        <v>0</v>
      </c>
      <c r="M44" s="4">
        <v>0</v>
      </c>
    </row>
    <row r="45" spans="1:13" ht="105" customHeight="1" outlineLevel="1" x14ac:dyDescent="0.25">
      <c r="A45" s="3" t="s">
        <v>48</v>
      </c>
      <c r="B45" s="3" t="s">
        <v>49</v>
      </c>
      <c r="C45" s="8" t="s">
        <v>10</v>
      </c>
      <c r="D45" s="4">
        <f t="shared" si="8"/>
        <v>10819600</v>
      </c>
      <c r="E45" s="4">
        <f>'приложение 2'!E204</f>
        <v>2400000</v>
      </c>
      <c r="F45" s="4">
        <f>'приложение 2'!F204</f>
        <v>2000000</v>
      </c>
      <c r="G45" s="4">
        <f>'приложение 2'!G204</f>
        <v>1569200</v>
      </c>
      <c r="H45" s="4">
        <f>'приложение 2'!H204</f>
        <v>2425200</v>
      </c>
      <c r="I45" s="4">
        <f>'приложение 2'!I204</f>
        <v>2425200</v>
      </c>
      <c r="J45" s="4">
        <v>0</v>
      </c>
      <c r="K45" s="4">
        <v>0</v>
      </c>
      <c r="L45" s="4">
        <v>0</v>
      </c>
      <c r="M45" s="4">
        <v>0</v>
      </c>
    </row>
    <row r="46" spans="1:13" ht="139.5" customHeight="1" outlineLevel="1" x14ac:dyDescent="0.25">
      <c r="A46" s="3" t="s">
        <v>50</v>
      </c>
      <c r="B46" s="3" t="s">
        <v>51</v>
      </c>
      <c r="C46" s="8" t="s">
        <v>10</v>
      </c>
      <c r="D46" s="4">
        <f t="shared" si="8"/>
        <v>22907415.120000001</v>
      </c>
      <c r="E46" s="4">
        <f>'приложение 2'!E211</f>
        <v>4502961.12</v>
      </c>
      <c r="F46" s="4">
        <f>'приложение 2'!F211</f>
        <v>4478154</v>
      </c>
      <c r="G46" s="4">
        <f>'приложение 2'!G211</f>
        <v>4508900</v>
      </c>
      <c r="H46" s="4">
        <f>'приложение 2'!H211</f>
        <v>4708700</v>
      </c>
      <c r="I46" s="4">
        <f>'приложение 2'!I211</f>
        <v>4708700</v>
      </c>
      <c r="J46" s="4">
        <v>0</v>
      </c>
      <c r="K46" s="4">
        <v>0</v>
      </c>
      <c r="L46" s="4">
        <v>0</v>
      </c>
      <c r="M46" s="4">
        <v>0</v>
      </c>
    </row>
    <row r="47" spans="1:13" ht="93" customHeight="1" outlineLevel="1" x14ac:dyDescent="0.25">
      <c r="A47" s="3" t="s">
        <v>52</v>
      </c>
      <c r="B47" s="3" t="s">
        <v>53</v>
      </c>
      <c r="C47" s="8" t="s">
        <v>10</v>
      </c>
      <c r="D47" s="4">
        <f t="shared" si="8"/>
        <v>26837878.82</v>
      </c>
      <c r="E47" s="4">
        <f>E48</f>
        <v>5497171.7200000007</v>
      </c>
      <c r="F47" s="4">
        <f t="shared" ref="F47:I47" si="12">F48</f>
        <v>5473434.3500000006</v>
      </c>
      <c r="G47" s="4">
        <f t="shared" si="12"/>
        <v>5240909.0999999996</v>
      </c>
      <c r="H47" s="4">
        <f t="shared" si="12"/>
        <v>5384949.5</v>
      </c>
      <c r="I47" s="4">
        <f t="shared" si="12"/>
        <v>5241414.1500000004</v>
      </c>
      <c r="J47" s="4">
        <v>0</v>
      </c>
      <c r="K47" s="4">
        <v>0</v>
      </c>
      <c r="L47" s="4">
        <v>0</v>
      </c>
      <c r="M47" s="4">
        <v>0</v>
      </c>
    </row>
    <row r="48" spans="1:13" ht="80.25" customHeight="1" outlineLevel="2" x14ac:dyDescent="0.25">
      <c r="A48" s="3" t="s">
        <v>54</v>
      </c>
      <c r="B48" s="3" t="s">
        <v>123</v>
      </c>
      <c r="C48" s="8" t="s">
        <v>10</v>
      </c>
      <c r="D48" s="4">
        <f t="shared" si="8"/>
        <v>26837878.82</v>
      </c>
      <c r="E48" s="4">
        <f>'приложение 2'!E225</f>
        <v>5497171.7200000007</v>
      </c>
      <c r="F48" s="4">
        <f>'приложение 2'!F225</f>
        <v>5473434.3500000006</v>
      </c>
      <c r="G48" s="4">
        <f>'приложение 2'!G225</f>
        <v>5240909.0999999996</v>
      </c>
      <c r="H48" s="4">
        <f>'приложение 2'!H225</f>
        <v>5384949.5</v>
      </c>
      <c r="I48" s="4">
        <f>'приложение 2'!I225</f>
        <v>5241414.1500000004</v>
      </c>
      <c r="J48" s="4">
        <v>0</v>
      </c>
      <c r="K48" s="4">
        <v>0</v>
      </c>
      <c r="L48" s="4">
        <v>0</v>
      </c>
      <c r="M48" s="4">
        <v>0</v>
      </c>
    </row>
    <row r="49" spans="1:13" ht="93" customHeight="1" outlineLevel="1" x14ac:dyDescent="0.25">
      <c r="A49" s="3" t="s">
        <v>127</v>
      </c>
      <c r="B49" s="3" t="s">
        <v>128</v>
      </c>
      <c r="C49" s="8" t="s">
        <v>10</v>
      </c>
      <c r="D49" s="4">
        <f t="shared" si="8"/>
        <v>0</v>
      </c>
      <c r="E49" s="4">
        <f>'приложение 2'!E232</f>
        <v>0</v>
      </c>
      <c r="F49" s="4">
        <f>'приложение 2'!F232</f>
        <v>0</v>
      </c>
      <c r="G49" s="4">
        <f>'приложение 2'!G232</f>
        <v>0</v>
      </c>
      <c r="H49" s="4">
        <f>'приложение 2'!H232</f>
        <v>0</v>
      </c>
      <c r="I49" s="4">
        <f>'приложение 2'!I232</f>
        <v>0</v>
      </c>
      <c r="J49" s="4">
        <v>0</v>
      </c>
      <c r="K49" s="4">
        <v>0</v>
      </c>
      <c r="L49" s="4">
        <v>0</v>
      </c>
      <c r="M49" s="4">
        <v>0</v>
      </c>
    </row>
    <row r="50" spans="1:13" ht="15.75" outlineLevel="1" x14ac:dyDescent="0.25">
      <c r="A50" s="31" t="s">
        <v>55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3"/>
    </row>
    <row r="51" spans="1:13" ht="76.5" customHeight="1" outlineLevel="1" x14ac:dyDescent="0.25">
      <c r="A51" s="3" t="s">
        <v>56</v>
      </c>
      <c r="B51" s="3" t="s">
        <v>57</v>
      </c>
      <c r="C51" s="8" t="s">
        <v>10</v>
      </c>
      <c r="D51" s="4">
        <f>E51+F51+G51+H51+I51</f>
        <v>178113</v>
      </c>
      <c r="E51" s="4">
        <f>'приложение 2'!E239</f>
        <v>9650</v>
      </c>
      <c r="F51" s="4">
        <f>'приложение 2'!F239</f>
        <v>108463</v>
      </c>
      <c r="G51" s="4">
        <f>'приложение 2'!G239</f>
        <v>60000</v>
      </c>
      <c r="H51" s="4">
        <f>'приложение 2'!H239</f>
        <v>0</v>
      </c>
      <c r="I51" s="4">
        <f>'приложение 2'!I239</f>
        <v>0</v>
      </c>
      <c r="J51" s="4">
        <v>0</v>
      </c>
      <c r="K51" s="4">
        <v>0</v>
      </c>
      <c r="L51" s="4">
        <v>0</v>
      </c>
      <c r="M51" s="4">
        <v>0</v>
      </c>
    </row>
    <row r="52" spans="1:13" ht="129.75" customHeight="1" outlineLevel="1" x14ac:dyDescent="0.25">
      <c r="A52" s="3" t="s">
        <v>58</v>
      </c>
      <c r="B52" s="3" t="s">
        <v>165</v>
      </c>
      <c r="C52" s="8" t="s">
        <v>10</v>
      </c>
      <c r="D52" s="4">
        <f>E52+F52+G52+H52+I52</f>
        <v>71053500</v>
      </c>
      <c r="E52" s="4">
        <f>'приложение 2'!E246</f>
        <v>12215600</v>
      </c>
      <c r="F52" s="4">
        <f>'приложение 2'!F246</f>
        <v>12400300</v>
      </c>
      <c r="G52" s="4">
        <f>'приложение 2'!G246</f>
        <v>22665800</v>
      </c>
      <c r="H52" s="4">
        <f>'приложение 2'!H246</f>
        <v>12064700</v>
      </c>
      <c r="I52" s="4">
        <f>'приложение 2'!I246</f>
        <v>11707100</v>
      </c>
      <c r="J52" s="4">
        <v>0</v>
      </c>
      <c r="K52" s="4">
        <v>0</v>
      </c>
      <c r="L52" s="4">
        <v>0</v>
      </c>
      <c r="M52" s="4">
        <v>0</v>
      </c>
    </row>
    <row r="53" spans="1:13" ht="129.75" customHeight="1" outlineLevel="1" x14ac:dyDescent="0.25">
      <c r="A53" s="3" t="s">
        <v>166</v>
      </c>
      <c r="B53" s="3" t="s">
        <v>165</v>
      </c>
      <c r="C53" s="8" t="s">
        <v>10</v>
      </c>
      <c r="D53" s="20">
        <f>E53+F53+G53+H53+I53</f>
        <v>71053500</v>
      </c>
      <c r="E53" s="4">
        <v>12215600</v>
      </c>
      <c r="F53" s="4">
        <v>12400300</v>
      </c>
      <c r="G53" s="4">
        <f>12277900+2037300+8350600</f>
        <v>22665800</v>
      </c>
      <c r="H53" s="4">
        <v>12064700</v>
      </c>
      <c r="I53" s="4">
        <v>11707100</v>
      </c>
      <c r="J53" s="4">
        <v>0</v>
      </c>
      <c r="K53" s="4">
        <v>0</v>
      </c>
      <c r="L53" s="4">
        <v>0</v>
      </c>
      <c r="M53" s="4">
        <v>0</v>
      </c>
    </row>
    <row r="54" spans="1:13" ht="82.5" customHeight="1" outlineLevel="1" x14ac:dyDescent="0.25">
      <c r="A54" s="3" t="s">
        <v>145</v>
      </c>
      <c r="B54" s="3" t="s">
        <v>146</v>
      </c>
      <c r="C54" s="8" t="s">
        <v>10</v>
      </c>
      <c r="D54" s="20">
        <f t="shared" ref="D54:D57" si="13">E54+F54+G54+H54+I54</f>
        <v>44409.96</v>
      </c>
      <c r="E54" s="4">
        <f>'приложение 2'!E260</f>
        <v>0</v>
      </c>
      <c r="F54" s="4">
        <f>'приложение 2'!F260</f>
        <v>0</v>
      </c>
      <c r="G54" s="4">
        <f>'приложение 2'!G260</f>
        <v>44409.96</v>
      </c>
      <c r="H54" s="4">
        <f>'приложение 2'!H260</f>
        <v>0</v>
      </c>
      <c r="I54" s="4">
        <f>'приложение 2'!I260</f>
        <v>0</v>
      </c>
      <c r="J54" s="4">
        <v>0</v>
      </c>
      <c r="K54" s="4">
        <v>0</v>
      </c>
      <c r="L54" s="4">
        <v>0</v>
      </c>
      <c r="M54" s="4">
        <v>0</v>
      </c>
    </row>
    <row r="55" spans="1:13" ht="82.5" customHeight="1" outlineLevel="1" x14ac:dyDescent="0.25">
      <c r="A55" s="3" t="s">
        <v>177</v>
      </c>
      <c r="B55" s="3" t="s">
        <v>146</v>
      </c>
      <c r="C55" s="8" t="s">
        <v>10</v>
      </c>
      <c r="D55" s="20">
        <f>E55+F55+G55+H55+I55</f>
        <v>44409.96</v>
      </c>
      <c r="E55" s="20">
        <f>'приложение 2'!E267</f>
        <v>0</v>
      </c>
      <c r="F55" s="20">
        <f>'приложение 2'!F267</f>
        <v>0</v>
      </c>
      <c r="G55" s="20">
        <f>'приложение 2'!G267</f>
        <v>44409.96</v>
      </c>
      <c r="H55" s="20">
        <f>'приложение 2'!H267</f>
        <v>0</v>
      </c>
      <c r="I55" s="20">
        <f>'приложение 2'!I267</f>
        <v>0</v>
      </c>
      <c r="J55" s="20">
        <v>0</v>
      </c>
      <c r="K55" s="20">
        <v>0</v>
      </c>
      <c r="L55" s="20">
        <v>0</v>
      </c>
      <c r="M55" s="20">
        <v>0</v>
      </c>
    </row>
    <row r="56" spans="1:13" ht="82.5" customHeight="1" outlineLevel="1" x14ac:dyDescent="0.25">
      <c r="A56" s="3" t="s">
        <v>169</v>
      </c>
      <c r="B56" s="3" t="s">
        <v>172</v>
      </c>
      <c r="C56" s="8" t="s">
        <v>10</v>
      </c>
      <c r="D56" s="20">
        <f t="shared" ref="D56" si="14">E56+F56+G56+H56+I56</f>
        <v>328300</v>
      </c>
      <c r="E56" s="20">
        <f>'приложение 2'!E274</f>
        <v>0</v>
      </c>
      <c r="F56" s="20">
        <f>'приложение 2'!F274</f>
        <v>0</v>
      </c>
      <c r="G56" s="20">
        <f>'приложение 2'!G274</f>
        <v>328300</v>
      </c>
      <c r="H56" s="20">
        <f>'приложение 2'!H274</f>
        <v>0</v>
      </c>
      <c r="I56" s="20">
        <f>'приложение 2'!I274</f>
        <v>0</v>
      </c>
      <c r="J56" s="20">
        <f>'приложение 2'!J274</f>
        <v>0</v>
      </c>
      <c r="K56" s="20">
        <f>'приложение 2'!K274</f>
        <v>0</v>
      </c>
      <c r="L56" s="20">
        <f>'приложение 2'!L274</f>
        <v>0</v>
      </c>
      <c r="M56" s="20">
        <f>'приложение 2'!M274</f>
        <v>0</v>
      </c>
    </row>
    <row r="57" spans="1:13" ht="82.5" customHeight="1" outlineLevel="1" x14ac:dyDescent="0.25">
      <c r="A57" s="3" t="s">
        <v>176</v>
      </c>
      <c r="B57" s="3" t="s">
        <v>172</v>
      </c>
      <c r="C57" s="8" t="s">
        <v>10</v>
      </c>
      <c r="D57" s="20">
        <f t="shared" si="13"/>
        <v>328300</v>
      </c>
      <c r="E57" s="20">
        <f>'приложение 2'!E281</f>
        <v>0</v>
      </c>
      <c r="F57" s="20">
        <f>'приложение 2'!F281</f>
        <v>0</v>
      </c>
      <c r="G57" s="20">
        <f>'приложение 2'!G281</f>
        <v>328300</v>
      </c>
      <c r="H57" s="20">
        <f>'приложение 2'!H281</f>
        <v>0</v>
      </c>
      <c r="I57" s="20">
        <f>'приложение 2'!I281</f>
        <v>0</v>
      </c>
      <c r="J57" s="20">
        <f>'приложение 2'!J281</f>
        <v>0</v>
      </c>
      <c r="K57" s="20">
        <f>'приложение 2'!K281</f>
        <v>0</v>
      </c>
      <c r="L57" s="20">
        <f>'приложение 2'!L281</f>
        <v>0</v>
      </c>
      <c r="M57" s="20">
        <f>'приложение 2'!M281</f>
        <v>0</v>
      </c>
    </row>
    <row r="58" spans="1:13" ht="15.75" outlineLevel="1" x14ac:dyDescent="0.25">
      <c r="A58" s="31" t="s">
        <v>59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3"/>
    </row>
    <row r="59" spans="1:13" ht="66" customHeight="1" outlineLevel="1" x14ac:dyDescent="0.25">
      <c r="A59" s="3" t="s">
        <v>60</v>
      </c>
      <c r="B59" s="3" t="s">
        <v>61</v>
      </c>
      <c r="C59" s="8" t="s">
        <v>10</v>
      </c>
      <c r="D59" s="4">
        <f>E59+F59+G59+H59+I59</f>
        <v>0</v>
      </c>
      <c r="E59" s="4">
        <f>'приложение 2'!E288</f>
        <v>0</v>
      </c>
      <c r="F59" s="4">
        <f>'приложение 2'!F288</f>
        <v>0</v>
      </c>
      <c r="G59" s="4">
        <f>'приложение 2'!G288</f>
        <v>0</v>
      </c>
      <c r="H59" s="4">
        <f>'приложение 2'!H288</f>
        <v>0</v>
      </c>
      <c r="I59" s="4">
        <f>'приложение 2'!I288</f>
        <v>0</v>
      </c>
      <c r="J59" s="4">
        <v>0</v>
      </c>
      <c r="K59" s="4">
        <v>0</v>
      </c>
      <c r="L59" s="4">
        <v>0</v>
      </c>
      <c r="M59" s="4">
        <v>0</v>
      </c>
    </row>
    <row r="60" spans="1:13" ht="15.75" outlineLevel="1" x14ac:dyDescent="0.25">
      <c r="A60" s="31" t="s">
        <v>124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3"/>
    </row>
    <row r="61" spans="1:13" ht="53.25" customHeight="1" outlineLevel="1" x14ac:dyDescent="0.25">
      <c r="A61" s="3" t="s">
        <v>125</v>
      </c>
      <c r="B61" s="2" t="s">
        <v>126</v>
      </c>
      <c r="C61" s="8" t="s">
        <v>10</v>
      </c>
      <c r="D61" s="4">
        <f>E61+F61+G61+H61+I61</f>
        <v>1141988.55</v>
      </c>
      <c r="E61" s="4">
        <f>E62+E63</f>
        <v>1141988.55</v>
      </c>
      <c r="F61" s="4">
        <f t="shared" ref="F61" si="15">F62+F63</f>
        <v>0</v>
      </c>
      <c r="G61" s="4">
        <f t="shared" ref="G61:I61" si="16">G62+G63</f>
        <v>0</v>
      </c>
      <c r="H61" s="4">
        <f t="shared" si="16"/>
        <v>0</v>
      </c>
      <c r="I61" s="4">
        <f t="shared" si="16"/>
        <v>0</v>
      </c>
      <c r="J61" s="4">
        <v>0</v>
      </c>
      <c r="K61" s="4">
        <v>0</v>
      </c>
      <c r="L61" s="4">
        <v>0</v>
      </c>
      <c r="M61" s="4">
        <v>0</v>
      </c>
    </row>
    <row r="62" spans="1:13" ht="53.25" customHeight="1" outlineLevel="2" x14ac:dyDescent="0.25">
      <c r="A62" s="3" t="s">
        <v>131</v>
      </c>
      <c r="B62" s="2" t="s">
        <v>126</v>
      </c>
      <c r="C62" s="8" t="s">
        <v>10</v>
      </c>
      <c r="D62" s="4">
        <f t="shared" ref="D62:D63" si="17">E62+F62+G62+H62+I62</f>
        <v>777565.27</v>
      </c>
      <c r="E62" s="4">
        <f>'приложение 2'!E302</f>
        <v>777565.27</v>
      </c>
      <c r="F62" s="4">
        <f>'приложение 2'!F302</f>
        <v>0</v>
      </c>
      <c r="G62" s="4">
        <f>'приложение 2'!G302</f>
        <v>0</v>
      </c>
      <c r="H62" s="4">
        <f>'приложение 2'!H302</f>
        <v>0</v>
      </c>
      <c r="I62" s="4">
        <f>'приложение 2'!I302</f>
        <v>0</v>
      </c>
      <c r="J62" s="4">
        <v>0</v>
      </c>
      <c r="K62" s="4">
        <v>0</v>
      </c>
      <c r="L62" s="4">
        <v>0</v>
      </c>
      <c r="M62" s="4">
        <v>0</v>
      </c>
    </row>
    <row r="63" spans="1:13" ht="53.25" customHeight="1" outlineLevel="2" x14ac:dyDescent="0.25">
      <c r="A63" s="3" t="s">
        <v>132</v>
      </c>
      <c r="B63" s="2" t="s">
        <v>130</v>
      </c>
      <c r="C63" s="8" t="s">
        <v>10</v>
      </c>
      <c r="D63" s="4">
        <f t="shared" si="17"/>
        <v>364423.28</v>
      </c>
      <c r="E63" s="4">
        <f>'приложение 2'!E309</f>
        <v>364423.28</v>
      </c>
      <c r="F63" s="4">
        <f>'приложение 2'!F309</f>
        <v>0</v>
      </c>
      <c r="G63" s="4">
        <f>'приложение 2'!G309</f>
        <v>0</v>
      </c>
      <c r="H63" s="4">
        <f>'приложение 2'!H309</f>
        <v>0</v>
      </c>
      <c r="I63" s="4">
        <f>'приложение 2'!I309</f>
        <v>0</v>
      </c>
      <c r="J63" s="4">
        <v>0</v>
      </c>
      <c r="K63" s="4">
        <v>0</v>
      </c>
      <c r="L63" s="4">
        <v>0</v>
      </c>
      <c r="M63" s="4">
        <v>0</v>
      </c>
    </row>
    <row r="64" spans="1:13" ht="34.5" customHeight="1" outlineLevel="1" x14ac:dyDescent="0.25">
      <c r="A64" s="31" t="s">
        <v>143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3"/>
    </row>
    <row r="65" spans="1:13" ht="82.5" customHeight="1" outlineLevel="1" x14ac:dyDescent="0.25">
      <c r="A65" s="3" t="s">
        <v>167</v>
      </c>
      <c r="B65" s="2" t="s">
        <v>141</v>
      </c>
      <c r="C65" s="8" t="s">
        <v>10</v>
      </c>
      <c r="D65" s="4">
        <f>E65+F65+G65+H65+I65</f>
        <v>9677194</v>
      </c>
      <c r="E65" s="4">
        <f>'приложение 2'!E316</f>
        <v>0</v>
      </c>
      <c r="F65" s="4">
        <f>'приложение 2'!F316</f>
        <v>419600</v>
      </c>
      <c r="G65" s="4">
        <f>'приложение 2'!G316</f>
        <v>2885064</v>
      </c>
      <c r="H65" s="4">
        <f>'приложение 2'!H316</f>
        <v>2885050</v>
      </c>
      <c r="I65" s="4">
        <f>'приложение 2'!I316</f>
        <v>3487479.9999999995</v>
      </c>
      <c r="J65" s="4">
        <v>0</v>
      </c>
      <c r="K65" s="4">
        <v>0</v>
      </c>
      <c r="L65" s="4">
        <v>0</v>
      </c>
      <c r="M65" s="4">
        <v>0</v>
      </c>
    </row>
    <row r="66" spans="1:13" s="12" customFormat="1" ht="36" customHeight="1" outlineLevel="1" x14ac:dyDescent="0.2">
      <c r="A66" s="24" t="s">
        <v>62</v>
      </c>
      <c r="B66" s="34" t="s">
        <v>63</v>
      </c>
      <c r="C66" s="7" t="s">
        <v>64</v>
      </c>
      <c r="D66" s="11">
        <f t="shared" ref="D66:D67" si="18">E66+F66+G66+H66+I66</f>
        <v>85105537.359999999</v>
      </c>
      <c r="E66" s="11">
        <f>E67</f>
        <v>19272916.309999995</v>
      </c>
      <c r="F66" s="11">
        <f t="shared" ref="F66:I66" si="19">F67</f>
        <v>16715170.030000001</v>
      </c>
      <c r="G66" s="11">
        <f t="shared" si="19"/>
        <v>16561920.34</v>
      </c>
      <c r="H66" s="11">
        <f t="shared" si="19"/>
        <v>16227765.34</v>
      </c>
      <c r="I66" s="11">
        <f t="shared" si="19"/>
        <v>16327765.34</v>
      </c>
      <c r="J66" s="11">
        <v>0</v>
      </c>
      <c r="K66" s="11">
        <v>0</v>
      </c>
      <c r="L66" s="11">
        <v>0</v>
      </c>
      <c r="M66" s="11">
        <v>0</v>
      </c>
    </row>
    <row r="67" spans="1:13" s="12" customFormat="1" ht="51" customHeight="1" x14ac:dyDescent="0.2">
      <c r="A67" s="24"/>
      <c r="B67" s="34"/>
      <c r="C67" s="7" t="s">
        <v>10</v>
      </c>
      <c r="D67" s="11">
        <f t="shared" si="18"/>
        <v>85105537.359999999</v>
      </c>
      <c r="E67" s="11">
        <f>E69+E74+E77+E79</f>
        <v>19272916.309999995</v>
      </c>
      <c r="F67" s="11">
        <f t="shared" ref="F67" si="20">F69+F74+F77+F79</f>
        <v>16715170.030000001</v>
      </c>
      <c r="G67" s="11">
        <f t="shared" ref="G67:I67" si="21">G69+G74+G77+G79</f>
        <v>16561920.34</v>
      </c>
      <c r="H67" s="11">
        <f t="shared" si="21"/>
        <v>16227765.34</v>
      </c>
      <c r="I67" s="11">
        <f t="shared" si="21"/>
        <v>16327765.34</v>
      </c>
      <c r="J67" s="11">
        <v>0</v>
      </c>
      <c r="K67" s="11">
        <v>0</v>
      </c>
      <c r="L67" s="11">
        <v>0</v>
      </c>
      <c r="M67" s="11">
        <v>0</v>
      </c>
    </row>
    <row r="68" spans="1:13" ht="15.75" outlineLevel="1" x14ac:dyDescent="0.25">
      <c r="A68" s="31" t="s">
        <v>65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3"/>
    </row>
    <row r="69" spans="1:13" ht="63" customHeight="1" outlineLevel="1" x14ac:dyDescent="0.25">
      <c r="A69" s="3" t="s">
        <v>66</v>
      </c>
      <c r="B69" s="3" t="s">
        <v>67</v>
      </c>
      <c r="C69" s="8" t="s">
        <v>10</v>
      </c>
      <c r="D69" s="4">
        <f>E69+F69+G69+H69+I69</f>
        <v>83044322.690000013</v>
      </c>
      <c r="E69" s="4">
        <f>E70+E71+E72</f>
        <v>18162485.639999997</v>
      </c>
      <c r="F69" s="4">
        <f t="shared" ref="F69" si="22">F70+F71+F72</f>
        <v>16484386.030000001</v>
      </c>
      <c r="G69" s="4">
        <f t="shared" ref="G69:M69" si="23">G70+G71+G72</f>
        <v>16321920.34</v>
      </c>
      <c r="H69" s="4">
        <f t="shared" si="23"/>
        <v>15987765.34</v>
      </c>
      <c r="I69" s="4">
        <f t="shared" si="23"/>
        <v>16087765.34</v>
      </c>
      <c r="J69" s="4">
        <f t="shared" si="23"/>
        <v>0</v>
      </c>
      <c r="K69" s="4">
        <f t="shared" si="23"/>
        <v>0</v>
      </c>
      <c r="L69" s="4">
        <f t="shared" si="23"/>
        <v>0</v>
      </c>
      <c r="M69" s="4">
        <f t="shared" si="23"/>
        <v>0</v>
      </c>
    </row>
    <row r="70" spans="1:13" ht="63" customHeight="1" outlineLevel="2" x14ac:dyDescent="0.25">
      <c r="A70" s="3" t="s">
        <v>68</v>
      </c>
      <c r="B70" s="3" t="s">
        <v>67</v>
      </c>
      <c r="C70" s="8" t="s">
        <v>10</v>
      </c>
      <c r="D70" s="4">
        <f t="shared" ref="D70:D72" si="24">E70+F70+G70+H70+I70</f>
        <v>45089860.409999996</v>
      </c>
      <c r="E70" s="4">
        <f>'приложение 2'!E344</f>
        <v>10807751.029999999</v>
      </c>
      <c r="F70" s="4">
        <f>'приложение 2'!F344</f>
        <v>8920154.3800000008</v>
      </c>
      <c r="G70" s="4">
        <f>'приложение 2'!G344</f>
        <v>8261955</v>
      </c>
      <c r="H70" s="4">
        <f>'приложение 2'!H344</f>
        <v>8500000</v>
      </c>
      <c r="I70" s="4">
        <f>'приложение 2'!I344</f>
        <v>8600000</v>
      </c>
      <c r="J70" s="4">
        <f>'приложение 2'!J344</f>
        <v>0</v>
      </c>
      <c r="K70" s="4">
        <f>'приложение 2'!K344</f>
        <v>0</v>
      </c>
      <c r="L70" s="4">
        <f>'приложение 2'!L344</f>
        <v>0</v>
      </c>
      <c r="M70" s="4">
        <f>'приложение 2'!M344</f>
        <v>0</v>
      </c>
    </row>
    <row r="71" spans="1:13" ht="74.25" customHeight="1" outlineLevel="2" x14ac:dyDescent="0.25">
      <c r="A71" s="3" t="s">
        <v>69</v>
      </c>
      <c r="B71" s="3" t="s">
        <v>26</v>
      </c>
      <c r="C71" s="8" t="s">
        <v>10</v>
      </c>
      <c r="D71" s="4">
        <f t="shared" si="24"/>
        <v>30774474.749999996</v>
      </c>
      <c r="E71" s="4">
        <f>'приложение 2'!E351</f>
        <v>5984559.5899999999</v>
      </c>
      <c r="F71" s="4">
        <f>'приложение 2'!F351</f>
        <v>6197478.79</v>
      </c>
      <c r="G71" s="4">
        <f>'приложение 2'!G351</f>
        <v>6197478.79</v>
      </c>
      <c r="H71" s="4">
        <f>'приложение 2'!H351</f>
        <v>6197478.79</v>
      </c>
      <c r="I71" s="4">
        <f>'приложение 2'!I351</f>
        <v>6197478.79</v>
      </c>
      <c r="J71" s="4">
        <f>'приложение 2'!J351</f>
        <v>0</v>
      </c>
      <c r="K71" s="4">
        <f>'приложение 2'!K351</f>
        <v>0</v>
      </c>
      <c r="L71" s="4">
        <f>'приложение 2'!L351</f>
        <v>0</v>
      </c>
      <c r="M71" s="4">
        <f>'приложение 2'!M351</f>
        <v>0</v>
      </c>
    </row>
    <row r="72" spans="1:13" ht="48.75" customHeight="1" outlineLevel="2" x14ac:dyDescent="0.25">
      <c r="A72" s="3" t="s">
        <v>70</v>
      </c>
      <c r="B72" s="3" t="s">
        <v>20</v>
      </c>
      <c r="C72" s="8" t="s">
        <v>10</v>
      </c>
      <c r="D72" s="4">
        <f t="shared" si="24"/>
        <v>7179987.5299999993</v>
      </c>
      <c r="E72" s="4">
        <f>'приложение 2'!E358</f>
        <v>1370175.02</v>
      </c>
      <c r="F72" s="4">
        <f>'приложение 2'!F358</f>
        <v>1366752.8599999999</v>
      </c>
      <c r="G72" s="4">
        <f>'приложение 2'!G358</f>
        <v>1862486.5499999998</v>
      </c>
      <c r="H72" s="4">
        <f>'приложение 2'!H358</f>
        <v>1290286.55</v>
      </c>
      <c r="I72" s="4">
        <f>'приложение 2'!I358</f>
        <v>1290286.55</v>
      </c>
      <c r="J72" s="4">
        <f>'приложение 2'!J358</f>
        <v>0</v>
      </c>
      <c r="K72" s="4">
        <f>'приложение 2'!K358</f>
        <v>0</v>
      </c>
      <c r="L72" s="4">
        <f>'приложение 2'!L358</f>
        <v>0</v>
      </c>
      <c r="M72" s="4">
        <f>'приложение 2'!M358</f>
        <v>0</v>
      </c>
    </row>
    <row r="73" spans="1:13" ht="15.75" outlineLevel="1" x14ac:dyDescent="0.25">
      <c r="A73" s="31" t="s">
        <v>71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3"/>
    </row>
    <row r="74" spans="1:13" ht="67.5" customHeight="1" outlineLevel="1" x14ac:dyDescent="0.25">
      <c r="A74" s="3" t="s">
        <v>72</v>
      </c>
      <c r="B74" s="3" t="s">
        <v>45</v>
      </c>
      <c r="C74" s="8" t="s">
        <v>10</v>
      </c>
      <c r="D74" s="4">
        <f>E74+F74+G74+H74+I74</f>
        <v>255000</v>
      </c>
      <c r="E74" s="4">
        <f>E75+E76</f>
        <v>255000</v>
      </c>
      <c r="F74" s="4">
        <f t="shared" ref="F74:I74" si="25">F75</f>
        <v>0</v>
      </c>
      <c r="G74" s="4">
        <f t="shared" si="25"/>
        <v>0</v>
      </c>
      <c r="H74" s="4">
        <f t="shared" si="25"/>
        <v>0</v>
      </c>
      <c r="I74" s="4">
        <f t="shared" si="25"/>
        <v>0</v>
      </c>
      <c r="J74" s="4">
        <v>0</v>
      </c>
      <c r="K74" s="4">
        <v>0</v>
      </c>
      <c r="L74" s="4">
        <v>0</v>
      </c>
      <c r="M74" s="4">
        <v>0</v>
      </c>
    </row>
    <row r="75" spans="1:13" ht="67.5" customHeight="1" outlineLevel="2" x14ac:dyDescent="0.25">
      <c r="A75" s="3" t="s">
        <v>119</v>
      </c>
      <c r="B75" s="3" t="s">
        <v>120</v>
      </c>
      <c r="C75" s="8" t="s">
        <v>10</v>
      </c>
      <c r="D75" s="4">
        <f t="shared" ref="D75:D77" si="26">E75+F75+G75+H75+I75</f>
        <v>85000</v>
      </c>
      <c r="E75" s="4">
        <f>'приложение 2'!E372</f>
        <v>85000</v>
      </c>
      <c r="F75" s="4">
        <f>'приложение 2'!F372</f>
        <v>0</v>
      </c>
      <c r="G75" s="4">
        <f>'приложение 2'!G372</f>
        <v>0</v>
      </c>
      <c r="H75" s="4">
        <f>'приложение 2'!H372</f>
        <v>0</v>
      </c>
      <c r="I75" s="4">
        <f>'приложение 2'!I372</f>
        <v>0</v>
      </c>
      <c r="J75" s="4">
        <v>0</v>
      </c>
      <c r="K75" s="4">
        <v>0</v>
      </c>
      <c r="L75" s="4">
        <v>0</v>
      </c>
      <c r="M75" s="4">
        <v>0</v>
      </c>
    </row>
    <row r="76" spans="1:13" ht="67.5" customHeight="1" outlineLevel="2" x14ac:dyDescent="0.25">
      <c r="A76" s="3" t="s">
        <v>133</v>
      </c>
      <c r="B76" s="3" t="s">
        <v>45</v>
      </c>
      <c r="C76" s="8" t="s">
        <v>10</v>
      </c>
      <c r="D76" s="4">
        <f t="shared" si="26"/>
        <v>170000</v>
      </c>
      <c r="E76" s="4">
        <f>'приложение 2'!E379</f>
        <v>170000</v>
      </c>
      <c r="F76" s="4">
        <f>'приложение 2'!F379</f>
        <v>0</v>
      </c>
      <c r="G76" s="4">
        <f>'приложение 2'!G379</f>
        <v>0</v>
      </c>
      <c r="H76" s="4">
        <f>'приложение 2'!H379</f>
        <v>0</v>
      </c>
      <c r="I76" s="4">
        <f>'приложение 2'!I379</f>
        <v>0</v>
      </c>
      <c r="J76" s="4">
        <v>0</v>
      </c>
      <c r="K76" s="4">
        <v>0</v>
      </c>
      <c r="L76" s="4">
        <v>0</v>
      </c>
      <c r="M76" s="4">
        <v>0</v>
      </c>
    </row>
    <row r="77" spans="1:13" ht="135" customHeight="1" outlineLevel="1" x14ac:dyDescent="0.25">
      <c r="A77" s="3" t="s">
        <v>74</v>
      </c>
      <c r="B77" s="3" t="s">
        <v>51</v>
      </c>
      <c r="C77" s="8" t="s">
        <v>10</v>
      </c>
      <c r="D77" s="4">
        <f t="shared" si="26"/>
        <v>1169548</v>
      </c>
      <c r="E77" s="4">
        <f>'приложение 2'!E386</f>
        <v>218764</v>
      </c>
      <c r="F77" s="4">
        <f>'приложение 2'!F386</f>
        <v>230784</v>
      </c>
      <c r="G77" s="4">
        <f>'приложение 2'!G386</f>
        <v>240000</v>
      </c>
      <c r="H77" s="4">
        <f>'приложение 2'!H386</f>
        <v>240000</v>
      </c>
      <c r="I77" s="4">
        <f>'приложение 2'!I386</f>
        <v>240000</v>
      </c>
      <c r="J77" s="4">
        <v>0</v>
      </c>
      <c r="K77" s="4">
        <v>0</v>
      </c>
      <c r="L77" s="4">
        <v>0</v>
      </c>
      <c r="M77" s="4">
        <v>0</v>
      </c>
    </row>
    <row r="78" spans="1:13" ht="15.75" outlineLevel="1" x14ac:dyDescent="0.25">
      <c r="A78" s="31" t="s">
        <v>75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3"/>
    </row>
    <row r="79" spans="1:13" ht="69.75" customHeight="1" outlineLevel="1" x14ac:dyDescent="0.25">
      <c r="A79" s="3" t="s">
        <v>76</v>
      </c>
      <c r="B79" s="3" t="s">
        <v>73</v>
      </c>
      <c r="C79" s="8" t="s">
        <v>10</v>
      </c>
      <c r="D79" s="4">
        <f>E79+F79+G79+H79+I79</f>
        <v>636666.66999999993</v>
      </c>
      <c r="E79" s="4">
        <f>'приложение 2'!E393</f>
        <v>636666.66999999993</v>
      </c>
      <c r="F79" s="4">
        <f>'приложение 2'!F393</f>
        <v>0</v>
      </c>
      <c r="G79" s="4">
        <f>'приложение 2'!G393</f>
        <v>0</v>
      </c>
      <c r="H79" s="4">
        <f>'приложение 2'!H393</f>
        <v>0</v>
      </c>
      <c r="I79" s="4">
        <f>'приложение 2'!I393</f>
        <v>0</v>
      </c>
      <c r="J79" s="4">
        <v>0</v>
      </c>
      <c r="K79" s="4">
        <v>0</v>
      </c>
      <c r="L79" s="4">
        <v>0</v>
      </c>
      <c r="M79" s="4">
        <v>0</v>
      </c>
    </row>
    <row r="80" spans="1:13" s="12" customFormat="1" ht="15.75" x14ac:dyDescent="0.2">
      <c r="A80" s="24" t="s">
        <v>77</v>
      </c>
      <c r="B80" s="24" t="s">
        <v>78</v>
      </c>
      <c r="C80" s="7" t="s">
        <v>64</v>
      </c>
      <c r="D80" s="11">
        <f t="shared" ref="D80:D81" si="27">E80+F80+G80+H80+I80</f>
        <v>6469279.2300000004</v>
      </c>
      <c r="E80" s="11">
        <f>E81</f>
        <v>1638061.04</v>
      </c>
      <c r="F80" s="11">
        <f t="shared" ref="F80:I80" si="28">F81</f>
        <v>1684218.19</v>
      </c>
      <c r="G80" s="11">
        <f t="shared" si="28"/>
        <v>1681000</v>
      </c>
      <c r="H80" s="11">
        <f t="shared" si="28"/>
        <v>733000</v>
      </c>
      <c r="I80" s="11">
        <f t="shared" si="28"/>
        <v>733000</v>
      </c>
      <c r="J80" s="11">
        <v>0</v>
      </c>
      <c r="K80" s="11">
        <v>0</v>
      </c>
      <c r="L80" s="11">
        <v>0</v>
      </c>
      <c r="M80" s="11">
        <v>0</v>
      </c>
    </row>
    <row r="81" spans="1:13" s="12" customFormat="1" ht="69.75" customHeight="1" x14ac:dyDescent="0.2">
      <c r="A81" s="24"/>
      <c r="B81" s="24"/>
      <c r="C81" s="7" t="s">
        <v>10</v>
      </c>
      <c r="D81" s="11">
        <f t="shared" si="27"/>
        <v>6469279.2300000004</v>
      </c>
      <c r="E81" s="11">
        <f>E83+E84</f>
        <v>1638061.04</v>
      </c>
      <c r="F81" s="11">
        <f t="shared" ref="F81" si="29">F83+F84</f>
        <v>1684218.19</v>
      </c>
      <c r="G81" s="11">
        <f t="shared" ref="G81:I81" si="30">G83+G84</f>
        <v>1681000</v>
      </c>
      <c r="H81" s="11">
        <f t="shared" si="30"/>
        <v>733000</v>
      </c>
      <c r="I81" s="11">
        <f t="shared" si="30"/>
        <v>733000</v>
      </c>
      <c r="J81" s="11">
        <v>0</v>
      </c>
      <c r="K81" s="11">
        <v>0</v>
      </c>
      <c r="L81" s="11">
        <v>0</v>
      </c>
      <c r="M81" s="11">
        <v>0</v>
      </c>
    </row>
    <row r="82" spans="1:13" ht="15.75" outlineLevel="1" x14ac:dyDescent="0.25">
      <c r="A82" s="31" t="s">
        <v>79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3"/>
    </row>
    <row r="83" spans="1:13" ht="47.25" outlineLevel="1" x14ac:dyDescent="0.25">
      <c r="A83" s="3" t="s">
        <v>80</v>
      </c>
      <c r="B83" s="3" t="s">
        <v>81</v>
      </c>
      <c r="C83" s="8" t="s">
        <v>10</v>
      </c>
      <c r="D83" s="4">
        <f>E83+F83+G83+H83+I83</f>
        <v>1873671.22</v>
      </c>
      <c r="E83" s="4">
        <f>'приложение 2'!E407</f>
        <v>621969.69999999995</v>
      </c>
      <c r="F83" s="4">
        <f>'приложение 2'!F407</f>
        <v>623701.52</v>
      </c>
      <c r="G83" s="4">
        <f>'приложение 2'!G407</f>
        <v>628000</v>
      </c>
      <c r="H83" s="4">
        <f>'приложение 2'!H407</f>
        <v>0</v>
      </c>
      <c r="I83" s="4">
        <f>'приложение 2'!I407</f>
        <v>0</v>
      </c>
      <c r="J83" s="8">
        <v>0</v>
      </c>
      <c r="K83" s="8">
        <v>0</v>
      </c>
      <c r="L83" s="8">
        <v>0</v>
      </c>
      <c r="M83" s="8">
        <v>0</v>
      </c>
    </row>
    <row r="84" spans="1:13" ht="63.75" customHeight="1" outlineLevel="1" x14ac:dyDescent="0.25">
      <c r="A84" s="3" t="s">
        <v>82</v>
      </c>
      <c r="B84" s="3" t="s">
        <v>83</v>
      </c>
      <c r="C84" s="8" t="s">
        <v>10</v>
      </c>
      <c r="D84" s="4">
        <f t="shared" ref="D84:D88" si="31">E84+F84+G84+H84+I84</f>
        <v>4595608.01</v>
      </c>
      <c r="E84" s="4">
        <f t="shared" ref="E84:F84" si="32">E86+E85</f>
        <v>1016091.3400000001</v>
      </c>
      <c r="F84" s="4">
        <f t="shared" si="32"/>
        <v>1060516.67</v>
      </c>
      <c r="G84" s="4">
        <f t="shared" ref="G84:I84" si="33">G86+G85</f>
        <v>1053000</v>
      </c>
      <c r="H84" s="4">
        <f t="shared" si="33"/>
        <v>733000</v>
      </c>
      <c r="I84" s="4">
        <f t="shared" si="33"/>
        <v>733000</v>
      </c>
      <c r="J84" s="8">
        <v>0</v>
      </c>
      <c r="K84" s="8">
        <v>0</v>
      </c>
      <c r="L84" s="8">
        <v>0</v>
      </c>
      <c r="M84" s="8">
        <v>0</v>
      </c>
    </row>
    <row r="85" spans="1:13" ht="70.5" customHeight="1" outlineLevel="3" x14ac:dyDescent="0.25">
      <c r="A85" s="3" t="s">
        <v>121</v>
      </c>
      <c r="B85" s="3" t="s">
        <v>87</v>
      </c>
      <c r="C85" s="8" t="s">
        <v>10</v>
      </c>
      <c r="D85" s="4">
        <f t="shared" si="31"/>
        <v>891608</v>
      </c>
      <c r="E85" s="4">
        <f>'приложение 2'!E421</f>
        <v>260758</v>
      </c>
      <c r="F85" s="4">
        <f>'приложение 2'!F421</f>
        <v>310850</v>
      </c>
      <c r="G85" s="4">
        <f>'приложение 2'!G421</f>
        <v>320000</v>
      </c>
      <c r="H85" s="4">
        <f>'приложение 2'!H421</f>
        <v>0</v>
      </c>
      <c r="I85" s="4">
        <f>'приложение 2'!I421</f>
        <v>0</v>
      </c>
      <c r="J85" s="4">
        <v>0</v>
      </c>
      <c r="K85" s="4">
        <v>0</v>
      </c>
      <c r="L85" s="4">
        <v>0</v>
      </c>
      <c r="M85" s="4">
        <v>0</v>
      </c>
    </row>
    <row r="86" spans="1:13" ht="66.75" customHeight="1" outlineLevel="3" x14ac:dyDescent="0.25">
      <c r="A86" s="3" t="s">
        <v>122</v>
      </c>
      <c r="B86" s="3" t="s">
        <v>85</v>
      </c>
      <c r="C86" s="8" t="s">
        <v>10</v>
      </c>
      <c r="D86" s="4">
        <f t="shared" si="31"/>
        <v>3704000.01</v>
      </c>
      <c r="E86" s="4">
        <f>'приложение 2'!E428</f>
        <v>755333.34000000008</v>
      </c>
      <c r="F86" s="4">
        <f>'приложение 2'!F428</f>
        <v>749666.66999999993</v>
      </c>
      <c r="G86" s="4">
        <f>'приложение 2'!G428</f>
        <v>733000</v>
      </c>
      <c r="H86" s="4">
        <f>'приложение 2'!H428</f>
        <v>733000</v>
      </c>
      <c r="I86" s="4">
        <f>'приложение 2'!I428</f>
        <v>733000</v>
      </c>
      <c r="J86" s="4">
        <v>0</v>
      </c>
      <c r="K86" s="4">
        <v>0</v>
      </c>
      <c r="L86" s="4">
        <v>0</v>
      </c>
      <c r="M86" s="4">
        <v>0</v>
      </c>
    </row>
    <row r="87" spans="1:13" s="12" customFormat="1" ht="15.75" x14ac:dyDescent="0.2">
      <c r="A87" s="24" t="s">
        <v>88</v>
      </c>
      <c r="B87" s="34" t="s">
        <v>89</v>
      </c>
      <c r="C87" s="7" t="s">
        <v>64</v>
      </c>
      <c r="D87" s="11">
        <f>E87+F87+G87+H87+I87</f>
        <v>127533653.66999999</v>
      </c>
      <c r="E87" s="11">
        <f>E88</f>
        <v>28453328.66</v>
      </c>
      <c r="F87" s="11">
        <f t="shared" ref="F87:I87" si="34">F88</f>
        <v>26304883.630000003</v>
      </c>
      <c r="G87" s="11">
        <f t="shared" si="34"/>
        <v>29164185.02</v>
      </c>
      <c r="H87" s="11">
        <f t="shared" si="34"/>
        <v>22344434.32</v>
      </c>
      <c r="I87" s="11">
        <f t="shared" si="34"/>
        <v>21266822.039999999</v>
      </c>
      <c r="J87" s="11">
        <v>0</v>
      </c>
      <c r="K87" s="11">
        <v>0</v>
      </c>
      <c r="L87" s="11">
        <v>0</v>
      </c>
      <c r="M87" s="11">
        <v>0</v>
      </c>
    </row>
    <row r="88" spans="1:13" s="12" customFormat="1" ht="56.25" customHeight="1" x14ac:dyDescent="0.2">
      <c r="A88" s="24"/>
      <c r="B88" s="34"/>
      <c r="C88" s="7" t="s">
        <v>10</v>
      </c>
      <c r="D88" s="11">
        <f t="shared" si="31"/>
        <v>127533653.66999999</v>
      </c>
      <c r="E88" s="11">
        <f>E90+E93+E94</f>
        <v>28453328.66</v>
      </c>
      <c r="F88" s="11">
        <f>F90+F93+F94</f>
        <v>26304883.630000003</v>
      </c>
      <c r="G88" s="11">
        <f t="shared" ref="G88:I88" si="35">G90+G93+G94</f>
        <v>29164185.02</v>
      </c>
      <c r="H88" s="11">
        <f t="shared" si="35"/>
        <v>22344434.32</v>
      </c>
      <c r="I88" s="11">
        <f t="shared" si="35"/>
        <v>21266822.039999999</v>
      </c>
      <c r="J88" s="11">
        <f t="shared" ref="J88:M88" si="36">J90+J93+J94</f>
        <v>0</v>
      </c>
      <c r="K88" s="11">
        <f t="shared" si="36"/>
        <v>0</v>
      </c>
      <c r="L88" s="11">
        <f t="shared" si="36"/>
        <v>0</v>
      </c>
      <c r="M88" s="11">
        <f t="shared" si="36"/>
        <v>0</v>
      </c>
    </row>
    <row r="89" spans="1:13" ht="15.75" outlineLevel="1" x14ac:dyDescent="0.25">
      <c r="A89" s="31" t="s">
        <v>90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3"/>
    </row>
    <row r="90" spans="1:13" ht="70.5" customHeight="1" outlineLevel="1" x14ac:dyDescent="0.25">
      <c r="A90" s="3" t="s">
        <v>91</v>
      </c>
      <c r="B90" s="3" t="s">
        <v>92</v>
      </c>
      <c r="C90" s="8" t="s">
        <v>10</v>
      </c>
      <c r="D90" s="4">
        <f>E90+F90+G90+H90+I90</f>
        <v>127021141.66999999</v>
      </c>
      <c r="E90" s="4">
        <f>E91+E92</f>
        <v>28449978.66</v>
      </c>
      <c r="F90" s="4">
        <f>F91+F92</f>
        <v>25810383.630000003</v>
      </c>
      <c r="G90" s="4">
        <f t="shared" ref="G90:I90" si="37">G91+G92</f>
        <v>29159431.02</v>
      </c>
      <c r="H90" s="4">
        <f t="shared" si="37"/>
        <v>22339480.32</v>
      </c>
      <c r="I90" s="4">
        <f t="shared" si="37"/>
        <v>21261868.039999999</v>
      </c>
      <c r="J90" s="4">
        <v>0</v>
      </c>
      <c r="K90" s="4">
        <v>0</v>
      </c>
      <c r="L90" s="4">
        <v>0</v>
      </c>
      <c r="M90" s="4">
        <v>0</v>
      </c>
    </row>
    <row r="91" spans="1:13" ht="45.75" customHeight="1" outlineLevel="2" x14ac:dyDescent="0.25">
      <c r="A91" s="8" t="s">
        <v>93</v>
      </c>
      <c r="B91" s="3" t="s">
        <v>92</v>
      </c>
      <c r="C91" s="8" t="s">
        <v>10</v>
      </c>
      <c r="D91" s="4">
        <f t="shared" ref="D91:D94" si="38">E91+F91+G91+H91+I91</f>
        <v>121835702.03</v>
      </c>
      <c r="E91" s="4">
        <f>'приложение 2'!E449</f>
        <v>27502895.489999998</v>
      </c>
      <c r="F91" s="4">
        <f>'приложение 2'!F449</f>
        <v>24893231.280000001</v>
      </c>
      <c r="G91" s="4">
        <f>'приложение 2'!G449</f>
        <v>27748362.98</v>
      </c>
      <c r="H91" s="4">
        <f>'приложение 2'!H449</f>
        <v>21384412.280000001</v>
      </c>
      <c r="I91" s="4">
        <f>'приложение 2'!I449</f>
        <v>20306800</v>
      </c>
      <c r="J91" s="4">
        <v>0</v>
      </c>
      <c r="K91" s="4">
        <v>0</v>
      </c>
      <c r="L91" s="4">
        <v>0</v>
      </c>
      <c r="M91" s="4">
        <v>0</v>
      </c>
    </row>
    <row r="92" spans="1:13" ht="63.75" customHeight="1" outlineLevel="2" x14ac:dyDescent="0.25">
      <c r="A92" s="3" t="s">
        <v>94</v>
      </c>
      <c r="B92" s="3" t="s">
        <v>20</v>
      </c>
      <c r="C92" s="8" t="s">
        <v>10</v>
      </c>
      <c r="D92" s="4">
        <f t="shared" si="38"/>
        <v>5185439.6399999997</v>
      </c>
      <c r="E92" s="4">
        <f>'приложение 2'!E456</f>
        <v>947083.17</v>
      </c>
      <c r="F92" s="4">
        <f>'приложение 2'!F456</f>
        <v>917152.35</v>
      </c>
      <c r="G92" s="4">
        <f>'приложение 2'!G456</f>
        <v>1411068.04</v>
      </c>
      <c r="H92" s="4">
        <f>'приложение 2'!H456</f>
        <v>955068.04</v>
      </c>
      <c r="I92" s="4">
        <f>'приложение 2'!I456</f>
        <v>955068.04</v>
      </c>
      <c r="J92" s="4">
        <v>0</v>
      </c>
      <c r="K92" s="4">
        <v>0</v>
      </c>
      <c r="L92" s="4">
        <v>0</v>
      </c>
      <c r="M92" s="4">
        <v>0</v>
      </c>
    </row>
    <row r="93" spans="1:13" ht="143.25" customHeight="1" outlineLevel="1" x14ac:dyDescent="0.25">
      <c r="A93" s="3" t="s">
        <v>95</v>
      </c>
      <c r="B93" s="3" t="s">
        <v>51</v>
      </c>
      <c r="C93" s="8" t="s">
        <v>10</v>
      </c>
      <c r="D93" s="4">
        <f t="shared" si="38"/>
        <v>22312</v>
      </c>
      <c r="E93" s="4">
        <f>'приложение 2'!E463</f>
        <v>3350</v>
      </c>
      <c r="F93" s="4">
        <f>'приложение 2'!F463</f>
        <v>4300</v>
      </c>
      <c r="G93" s="4">
        <f>'приложение 2'!G463</f>
        <v>4754</v>
      </c>
      <c r="H93" s="4">
        <f>'приложение 2'!H463</f>
        <v>4954</v>
      </c>
      <c r="I93" s="4">
        <f>'приложение 2'!I463</f>
        <v>4954</v>
      </c>
      <c r="J93" s="4">
        <v>0</v>
      </c>
      <c r="K93" s="4">
        <v>0</v>
      </c>
      <c r="L93" s="4">
        <v>0</v>
      </c>
      <c r="M93" s="4">
        <v>0</v>
      </c>
    </row>
    <row r="94" spans="1:13" ht="63" customHeight="1" outlineLevel="1" x14ac:dyDescent="0.25">
      <c r="A94" s="3" t="s">
        <v>96</v>
      </c>
      <c r="B94" s="3" t="s">
        <v>45</v>
      </c>
      <c r="C94" s="8" t="s">
        <v>10</v>
      </c>
      <c r="D94" s="4">
        <f t="shared" si="38"/>
        <v>490200</v>
      </c>
      <c r="E94" s="8">
        <f>'приложение 2'!E470</f>
        <v>0</v>
      </c>
      <c r="F94" s="8">
        <f>'приложение 2'!F470</f>
        <v>490200</v>
      </c>
      <c r="G94" s="8">
        <f>'приложение 2'!G470</f>
        <v>0</v>
      </c>
      <c r="H94" s="8">
        <f>'приложение 2'!H470</f>
        <v>0</v>
      </c>
      <c r="I94" s="8">
        <f>'приложение 2'!I470</f>
        <v>0</v>
      </c>
      <c r="J94" s="8">
        <v>0</v>
      </c>
      <c r="K94" s="8">
        <v>0</v>
      </c>
      <c r="L94" s="8">
        <v>0</v>
      </c>
      <c r="M94" s="8">
        <v>0</v>
      </c>
    </row>
    <row r="95" spans="1:13" ht="92.25" customHeight="1" outlineLevel="2" x14ac:dyDescent="0.25">
      <c r="A95" s="3" t="s">
        <v>97</v>
      </c>
      <c r="B95" s="3" t="s">
        <v>45</v>
      </c>
      <c r="C95" s="8" t="s">
        <v>10</v>
      </c>
      <c r="D95" s="4">
        <f>E95+F95+G95+H95+I95</f>
        <v>490200</v>
      </c>
      <c r="E95" s="8">
        <v>0</v>
      </c>
      <c r="F95" s="8">
        <f>'приложение 2'!F477</f>
        <v>490200</v>
      </c>
      <c r="G95" s="8">
        <f>'приложение 2'!G477</f>
        <v>0</v>
      </c>
      <c r="H95" s="8">
        <f>'приложение 2'!H477</f>
        <v>0</v>
      </c>
      <c r="I95" s="8">
        <f>'приложение 2'!I477</f>
        <v>0</v>
      </c>
      <c r="J95" s="8">
        <v>0</v>
      </c>
      <c r="K95" s="8">
        <v>0</v>
      </c>
      <c r="L95" s="8">
        <v>0</v>
      </c>
      <c r="M95" s="8">
        <v>0</v>
      </c>
    </row>
  </sheetData>
  <mergeCells count="37">
    <mergeCell ref="H1:M6"/>
    <mergeCell ref="A7:M8"/>
    <mergeCell ref="A13:A14"/>
    <mergeCell ref="H10:H11"/>
    <mergeCell ref="I10:I11"/>
    <mergeCell ref="B13:B14"/>
    <mergeCell ref="A50:M50"/>
    <mergeCell ref="A58:M58"/>
    <mergeCell ref="A66:A67"/>
    <mergeCell ref="B66:B67"/>
    <mergeCell ref="A89:M89"/>
    <mergeCell ref="A60:M60"/>
    <mergeCell ref="A73:M73"/>
    <mergeCell ref="A78:M78"/>
    <mergeCell ref="A80:A81"/>
    <mergeCell ref="B80:B81"/>
    <mergeCell ref="A82:M82"/>
    <mergeCell ref="A87:A88"/>
    <mergeCell ref="B87:B88"/>
    <mergeCell ref="A68:M68"/>
    <mergeCell ref="A64:M64"/>
    <mergeCell ref="A15:A16"/>
    <mergeCell ref="B15:B16"/>
    <mergeCell ref="A17:M17"/>
    <mergeCell ref="A30:M30"/>
    <mergeCell ref="A9:A11"/>
    <mergeCell ref="B9:B11"/>
    <mergeCell ref="C9:C11"/>
    <mergeCell ref="D9:M9"/>
    <mergeCell ref="D10:D11"/>
    <mergeCell ref="E10:E11"/>
    <mergeCell ref="F10:F11"/>
    <mergeCell ref="G10:G11"/>
    <mergeCell ref="J10:J11"/>
    <mergeCell ref="K10:K11"/>
    <mergeCell ref="L10:L11"/>
    <mergeCell ref="M10:M11"/>
  </mergeCells>
  <pageMargins left="0.39370078740157483" right="0.39370078740157483" top="0.59055118110236227" bottom="0.59055118110236227" header="0.31496062992125984" footer="0.31496062992125984"/>
  <pageSetup paperSize="9" scale="53" fitToHeight="1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4"/>
  <sheetViews>
    <sheetView tabSelected="1" topLeftCell="A241" zoomScaleNormal="100" workbookViewId="0">
      <selection activeCell="G246" sqref="G246"/>
    </sheetView>
  </sheetViews>
  <sheetFormatPr defaultRowHeight="30.75" customHeight="1" outlineLevelRow="3" outlineLevelCol="1" x14ac:dyDescent="0.25"/>
  <cols>
    <col min="1" max="1" width="17.5703125" style="5" customWidth="1"/>
    <col min="2" max="2" width="28" style="5" customWidth="1"/>
    <col min="3" max="3" width="30.42578125" style="5" customWidth="1"/>
    <col min="4" max="4" width="19" style="5" customWidth="1"/>
    <col min="5" max="6" width="19" style="5" customWidth="1" outlineLevel="1"/>
    <col min="7" max="7" width="19" style="5" customWidth="1"/>
    <col min="8" max="8" width="16.5703125" style="5" customWidth="1"/>
    <col min="9" max="9" width="19.28515625" style="5" customWidth="1"/>
    <col min="10" max="13" width="9.28515625" style="5" customWidth="1" outlineLevel="1"/>
    <col min="14" max="14" width="13.7109375" style="5" bestFit="1" customWidth="1"/>
    <col min="15" max="15" width="15" style="5" customWidth="1"/>
    <col min="16" max="16" width="26.28515625" style="5" customWidth="1"/>
    <col min="17" max="17" width="14.7109375" style="5" customWidth="1"/>
    <col min="18" max="18" width="17.140625" style="5" customWidth="1"/>
    <col min="19" max="16384" width="9.140625" style="5"/>
  </cols>
  <sheetData>
    <row r="1" spans="1:13" ht="53.25" customHeight="1" x14ac:dyDescent="0.25">
      <c r="I1" s="50" t="s">
        <v>178</v>
      </c>
      <c r="J1" s="50"/>
      <c r="K1" s="50"/>
      <c r="L1" s="50"/>
      <c r="M1" s="50"/>
    </row>
    <row r="2" spans="1:13" ht="61.5" customHeight="1" x14ac:dyDescent="0.25">
      <c r="I2" s="50"/>
      <c r="J2" s="50"/>
      <c r="K2" s="50"/>
      <c r="L2" s="50"/>
      <c r="M2" s="50"/>
    </row>
    <row r="3" spans="1:13" ht="19.5" customHeight="1" x14ac:dyDescent="0.25">
      <c r="A3" s="51" t="s">
        <v>154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2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30.75" customHeight="1" x14ac:dyDescent="0.25">
      <c r="A5" s="49" t="s">
        <v>0</v>
      </c>
      <c r="B5" s="49" t="s">
        <v>163</v>
      </c>
      <c r="C5" s="49" t="s">
        <v>98</v>
      </c>
      <c r="D5" s="42" t="s">
        <v>99</v>
      </c>
      <c r="E5" s="42"/>
      <c r="F5" s="42"/>
      <c r="G5" s="42"/>
      <c r="H5" s="42"/>
      <c r="I5" s="42"/>
      <c r="J5" s="42"/>
      <c r="K5" s="42"/>
      <c r="L5" s="42"/>
      <c r="M5" s="42"/>
    </row>
    <row r="6" spans="1:13" ht="30.75" customHeight="1" x14ac:dyDescent="0.25">
      <c r="A6" s="49"/>
      <c r="B6" s="49"/>
      <c r="C6" s="49"/>
      <c r="D6" s="41" t="s">
        <v>4</v>
      </c>
      <c r="E6" s="42" t="s">
        <v>5</v>
      </c>
      <c r="F6" s="42" t="s">
        <v>6</v>
      </c>
      <c r="G6" s="42" t="s">
        <v>7</v>
      </c>
      <c r="H6" s="42" t="s">
        <v>100</v>
      </c>
      <c r="I6" s="42" t="s">
        <v>144</v>
      </c>
      <c r="J6" s="42" t="s">
        <v>150</v>
      </c>
      <c r="K6" s="42" t="s">
        <v>151</v>
      </c>
      <c r="L6" s="42" t="s">
        <v>152</v>
      </c>
      <c r="M6" s="42" t="s">
        <v>153</v>
      </c>
    </row>
    <row r="7" spans="1:13" ht="42" customHeight="1" x14ac:dyDescent="0.25">
      <c r="A7" s="49"/>
      <c r="B7" s="49"/>
      <c r="C7" s="49"/>
      <c r="D7" s="41"/>
      <c r="E7" s="42"/>
      <c r="F7" s="42"/>
      <c r="G7" s="42"/>
      <c r="H7" s="42"/>
      <c r="I7" s="42"/>
      <c r="J7" s="42"/>
      <c r="K7" s="42"/>
      <c r="L7" s="42"/>
      <c r="M7" s="42"/>
    </row>
    <row r="8" spans="1:13" ht="30.75" customHeight="1" x14ac:dyDescent="0.25">
      <c r="A8" s="43" t="s">
        <v>101</v>
      </c>
      <c r="B8" s="46" t="s">
        <v>102</v>
      </c>
      <c r="C8" s="14" t="s">
        <v>103</v>
      </c>
      <c r="D8" s="19">
        <f>E8+F8+G8+H8+I8</f>
        <v>2011977824.1500001</v>
      </c>
      <c r="E8" s="19">
        <f>E10+E14</f>
        <v>419133119.94000006</v>
      </c>
      <c r="F8" s="19">
        <f t="shared" ref="F8:G8" si="0">F10+F14</f>
        <v>429951254.96999997</v>
      </c>
      <c r="G8" s="19">
        <f t="shared" si="0"/>
        <v>436309870.23999995</v>
      </c>
      <c r="H8" s="19">
        <f t="shared" ref="H8:I8" si="1">H10+H14</f>
        <v>363429230.63999999</v>
      </c>
      <c r="I8" s="19">
        <f t="shared" si="1"/>
        <v>363154348.36000001</v>
      </c>
      <c r="J8" s="19">
        <f t="shared" ref="J8:M8" si="2">J10+J14</f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</row>
    <row r="9" spans="1:13" ht="30.75" customHeight="1" x14ac:dyDescent="0.25">
      <c r="A9" s="44"/>
      <c r="B9" s="46"/>
      <c r="C9" s="14" t="s">
        <v>104</v>
      </c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48" customHeight="1" x14ac:dyDescent="0.25">
      <c r="A10" s="44"/>
      <c r="B10" s="46"/>
      <c r="C10" s="14" t="s">
        <v>105</v>
      </c>
      <c r="D10" s="19">
        <f t="shared" ref="D10:D71" si="3">E10+F10+G10+H10+I10</f>
        <v>2011977824.1500001</v>
      </c>
      <c r="E10" s="19">
        <f>E11+E12+E13</f>
        <v>419133119.94000006</v>
      </c>
      <c r="F10" s="19">
        <f t="shared" ref="F10:G10" si="4">F11+F12+F13</f>
        <v>429951254.96999997</v>
      </c>
      <c r="G10" s="19">
        <f t="shared" si="4"/>
        <v>436309870.23999995</v>
      </c>
      <c r="H10" s="19">
        <f t="shared" ref="H10:I10" si="5">H11+H12+H13</f>
        <v>363429230.63999999</v>
      </c>
      <c r="I10" s="19">
        <f t="shared" si="5"/>
        <v>363154348.36000001</v>
      </c>
      <c r="J10" s="19">
        <f t="shared" ref="J10:M10" si="6">J11+J12+J13</f>
        <v>0</v>
      </c>
      <c r="K10" s="19">
        <f t="shared" si="6"/>
        <v>0</v>
      </c>
      <c r="L10" s="19">
        <f t="shared" si="6"/>
        <v>0</v>
      </c>
      <c r="M10" s="19">
        <f t="shared" si="6"/>
        <v>0</v>
      </c>
    </row>
    <row r="11" spans="1:13" ht="30.75" customHeight="1" x14ac:dyDescent="0.25">
      <c r="A11" s="44"/>
      <c r="B11" s="46"/>
      <c r="C11" s="14" t="s">
        <v>106</v>
      </c>
      <c r="D11" s="19">
        <f t="shared" si="3"/>
        <v>482262180.53999996</v>
      </c>
      <c r="E11" s="19">
        <f t="shared" ref="E11:M11" si="7">E18+E333+E403+E438</f>
        <v>105958965.06</v>
      </c>
      <c r="F11" s="19">
        <f t="shared" si="7"/>
        <v>105300819.56999999</v>
      </c>
      <c r="G11" s="19">
        <f>G18+G333+G403+G438</f>
        <v>110545584.90999998</v>
      </c>
      <c r="H11" s="19">
        <f t="shared" si="7"/>
        <v>80417211.640000001</v>
      </c>
      <c r="I11" s="19">
        <f t="shared" si="7"/>
        <v>80039599.359999985</v>
      </c>
      <c r="J11" s="19">
        <f t="shared" si="7"/>
        <v>0</v>
      </c>
      <c r="K11" s="19">
        <f t="shared" si="7"/>
        <v>0</v>
      </c>
      <c r="L11" s="19">
        <f t="shared" si="7"/>
        <v>0</v>
      </c>
      <c r="M11" s="19">
        <f t="shared" si="7"/>
        <v>0</v>
      </c>
    </row>
    <row r="12" spans="1:13" ht="30.75" customHeight="1" x14ac:dyDescent="0.25">
      <c r="A12" s="44"/>
      <c r="B12" s="46"/>
      <c r="C12" s="14" t="s">
        <v>107</v>
      </c>
      <c r="D12" s="19">
        <f t="shared" si="3"/>
        <v>1418857586.3400002</v>
      </c>
      <c r="E12" s="19">
        <f t="shared" ref="E12:M12" si="8">E19+E334+E404+E439</f>
        <v>296495822.41000003</v>
      </c>
      <c r="F12" s="19">
        <f t="shared" si="8"/>
        <v>296805951.48999995</v>
      </c>
      <c r="G12" s="19">
        <f t="shared" si="8"/>
        <v>296293654.52999997</v>
      </c>
      <c r="H12" s="19">
        <f t="shared" si="8"/>
        <v>264101574.50999999</v>
      </c>
      <c r="I12" s="19">
        <f t="shared" si="8"/>
        <v>265160583.40000001</v>
      </c>
      <c r="J12" s="19">
        <f t="shared" si="8"/>
        <v>0</v>
      </c>
      <c r="K12" s="19">
        <f t="shared" si="8"/>
        <v>0</v>
      </c>
      <c r="L12" s="19">
        <f t="shared" si="8"/>
        <v>0</v>
      </c>
      <c r="M12" s="19">
        <f t="shared" si="8"/>
        <v>0</v>
      </c>
    </row>
    <row r="13" spans="1:13" ht="30.75" customHeight="1" x14ac:dyDescent="0.25">
      <c r="A13" s="44"/>
      <c r="B13" s="46"/>
      <c r="C13" s="14" t="s">
        <v>108</v>
      </c>
      <c r="D13" s="19">
        <f t="shared" si="3"/>
        <v>110858057.27000001</v>
      </c>
      <c r="E13" s="19">
        <f t="shared" ref="E13:M13" si="9">E20+E335+E405+E440</f>
        <v>16678332.470000001</v>
      </c>
      <c r="F13" s="19">
        <f t="shared" si="9"/>
        <v>27844483.910000004</v>
      </c>
      <c r="G13" s="19">
        <f t="shared" si="9"/>
        <v>29470630.800000001</v>
      </c>
      <c r="H13" s="19">
        <f t="shared" si="9"/>
        <v>18910444.490000002</v>
      </c>
      <c r="I13" s="19">
        <f t="shared" si="9"/>
        <v>17954165.600000001</v>
      </c>
      <c r="J13" s="19">
        <f t="shared" si="9"/>
        <v>0</v>
      </c>
      <c r="K13" s="19">
        <f t="shared" si="9"/>
        <v>0</v>
      </c>
      <c r="L13" s="19">
        <f t="shared" si="9"/>
        <v>0</v>
      </c>
      <c r="M13" s="19">
        <f t="shared" si="9"/>
        <v>0</v>
      </c>
    </row>
    <row r="14" spans="1:13" ht="30.75" customHeight="1" x14ac:dyDescent="0.25">
      <c r="A14" s="45"/>
      <c r="B14" s="46"/>
      <c r="C14" s="14" t="s">
        <v>109</v>
      </c>
      <c r="D14" s="19">
        <f t="shared" si="3"/>
        <v>0</v>
      </c>
      <c r="E14" s="19">
        <f t="shared" ref="E14:M14" si="10">E21+E336+E406+E441</f>
        <v>0</v>
      </c>
      <c r="F14" s="19">
        <f t="shared" si="10"/>
        <v>0</v>
      </c>
      <c r="G14" s="19">
        <f t="shared" si="10"/>
        <v>0</v>
      </c>
      <c r="H14" s="19">
        <f t="shared" si="10"/>
        <v>0</v>
      </c>
      <c r="I14" s="19">
        <f t="shared" si="10"/>
        <v>0</v>
      </c>
      <c r="J14" s="19">
        <f t="shared" si="10"/>
        <v>0</v>
      </c>
      <c r="K14" s="19">
        <f t="shared" si="10"/>
        <v>0</v>
      </c>
      <c r="L14" s="19">
        <f t="shared" si="10"/>
        <v>0</v>
      </c>
      <c r="M14" s="19">
        <f t="shared" si="10"/>
        <v>0</v>
      </c>
    </row>
    <row r="15" spans="1:13" ht="30.75" customHeight="1" x14ac:dyDescent="0.25">
      <c r="A15" s="47" t="s">
        <v>110</v>
      </c>
      <c r="B15" s="46" t="s">
        <v>111</v>
      </c>
      <c r="C15" s="14" t="s">
        <v>103</v>
      </c>
      <c r="D15" s="19">
        <f t="shared" si="3"/>
        <v>1792869353.8899999</v>
      </c>
      <c r="E15" s="19">
        <f>E17+E21</f>
        <v>369768813.93000001</v>
      </c>
      <c r="F15" s="19">
        <f t="shared" ref="F15" si="11">F17+F21</f>
        <v>385246983.11999995</v>
      </c>
      <c r="G15" s="19">
        <f>G17+G21</f>
        <v>388902764.88</v>
      </c>
      <c r="H15" s="19">
        <f t="shared" ref="H15:I15" si="12">H17+H21</f>
        <v>324124030.98000002</v>
      </c>
      <c r="I15" s="19">
        <f t="shared" si="12"/>
        <v>324826760.98000002</v>
      </c>
      <c r="J15" s="19">
        <f t="shared" ref="J15:M15" si="13">J17+J21</f>
        <v>0</v>
      </c>
      <c r="K15" s="19">
        <f t="shared" si="13"/>
        <v>0</v>
      </c>
      <c r="L15" s="19">
        <f t="shared" si="13"/>
        <v>0</v>
      </c>
      <c r="M15" s="19">
        <f t="shared" si="13"/>
        <v>0</v>
      </c>
    </row>
    <row r="16" spans="1:13" ht="30.75" customHeight="1" x14ac:dyDescent="0.25">
      <c r="A16" s="47"/>
      <c r="B16" s="46"/>
      <c r="C16" s="14" t="s">
        <v>104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48.75" customHeight="1" x14ac:dyDescent="0.25">
      <c r="A17" s="47"/>
      <c r="B17" s="46"/>
      <c r="C17" s="14" t="s">
        <v>105</v>
      </c>
      <c r="D17" s="19">
        <f t="shared" si="3"/>
        <v>1792869353.8899999</v>
      </c>
      <c r="E17" s="19">
        <f>E18+E19+E20</f>
        <v>369768813.93000001</v>
      </c>
      <c r="F17" s="19">
        <f>F18+F19+F20</f>
        <v>385246983.11999995</v>
      </c>
      <c r="G17" s="19">
        <f t="shared" ref="G17" si="14">G18+G19+G20</f>
        <v>388902764.88</v>
      </c>
      <c r="H17" s="19">
        <f t="shared" ref="H17:I17" si="15">H18+H19+H20</f>
        <v>324124030.98000002</v>
      </c>
      <c r="I17" s="19">
        <f t="shared" si="15"/>
        <v>324826760.98000002</v>
      </c>
      <c r="J17" s="19">
        <f t="shared" ref="J17:M17" si="16">J18+J19+J20</f>
        <v>0</v>
      </c>
      <c r="K17" s="19">
        <f t="shared" si="16"/>
        <v>0</v>
      </c>
      <c r="L17" s="19">
        <f t="shared" si="16"/>
        <v>0</v>
      </c>
      <c r="M17" s="19">
        <f t="shared" si="16"/>
        <v>0</v>
      </c>
    </row>
    <row r="18" spans="1:13" ht="30.75" customHeight="1" x14ac:dyDescent="0.25">
      <c r="A18" s="47"/>
      <c r="B18" s="46"/>
      <c r="C18" s="14" t="s">
        <v>106</v>
      </c>
      <c r="D18" s="19">
        <f t="shared" si="3"/>
        <v>306743423.29999995</v>
      </c>
      <c r="E18" s="19">
        <f>E25+E60+E95+E102+E109+E130+E158+E165+E207+E214+E221+E242+E249+E291+E298+E235+E319+E263+E277</f>
        <v>65687535.399999999</v>
      </c>
      <c r="F18" s="19">
        <f t="shared" ref="F18:I18" si="17">F25+F60+F95+F102+F109+F130+F158+F165+F207+F214+F221+F242+F249+F291+F298+F235+F319+F263+F277</f>
        <v>69235565.75999999</v>
      </c>
      <c r="G18" s="19">
        <f t="shared" si="17"/>
        <v>72224285.759999976</v>
      </c>
      <c r="H18" s="19">
        <f t="shared" si="17"/>
        <v>49498018.189999998</v>
      </c>
      <c r="I18" s="19">
        <f t="shared" si="17"/>
        <v>50098018.18999999</v>
      </c>
      <c r="J18" s="19">
        <f>J25+J60+J95+J102+J109+J130+J158+J165+J207+J214+J221+J242+J249+J291+J298+J235+J319+J263</f>
        <v>0</v>
      </c>
      <c r="K18" s="19">
        <f>K25+K60+K95+K102+K109+K130+K158+K165+K207+K214+K221+K242+K249+K291+K298+K235+K319+K263</f>
        <v>0</v>
      </c>
      <c r="L18" s="19">
        <f>L25+L60+L95+L102+L109+L130+L158+L165+L207+L214+L221+L242+L249+L291+L298+L235+L319+L263</f>
        <v>0</v>
      </c>
      <c r="M18" s="19">
        <f>M25+M60+M95+M102+M109+M130+M158+M165+M207+M214+M221+M242+M249+M291+M298+M235+M319+M263</f>
        <v>0</v>
      </c>
    </row>
    <row r="19" spans="1:13" ht="30.75" customHeight="1" x14ac:dyDescent="0.25">
      <c r="A19" s="47"/>
      <c r="B19" s="46"/>
      <c r="C19" s="14" t="s">
        <v>107</v>
      </c>
      <c r="D19" s="19">
        <f t="shared" si="3"/>
        <v>1375812221.8</v>
      </c>
      <c r="E19" s="19">
        <f t="shared" ref="E19:I21" si="18">E26+E61+E96+E103+E110+E131+E159+E166+E208+E215+E222+E243+E250+E292+E299+E236+E320+E264+E278</f>
        <v>287947294.54000002</v>
      </c>
      <c r="F19" s="19">
        <f t="shared" si="18"/>
        <v>288166933.44999993</v>
      </c>
      <c r="G19" s="19">
        <f t="shared" si="18"/>
        <v>287207848.31999999</v>
      </c>
      <c r="H19" s="19">
        <f t="shared" si="18"/>
        <v>255715568.29999998</v>
      </c>
      <c r="I19" s="19">
        <f t="shared" si="18"/>
        <v>256774577.19</v>
      </c>
      <c r="J19" s="19">
        <f t="shared" ref="J19:M21" si="19">J26+J61+J96+J103+J110+J131+J159+J166+J208+J215+J222+J243+J250+J292+J299+J236+J320</f>
        <v>0</v>
      </c>
      <c r="K19" s="19">
        <f t="shared" si="19"/>
        <v>0</v>
      </c>
      <c r="L19" s="19">
        <f t="shared" si="19"/>
        <v>0</v>
      </c>
      <c r="M19" s="19">
        <f t="shared" si="19"/>
        <v>0</v>
      </c>
    </row>
    <row r="20" spans="1:13" ht="30.75" customHeight="1" x14ac:dyDescent="0.25">
      <c r="A20" s="47"/>
      <c r="B20" s="46"/>
      <c r="C20" s="14" t="s">
        <v>108</v>
      </c>
      <c r="D20" s="19">
        <f t="shared" si="3"/>
        <v>110313708.78999999</v>
      </c>
      <c r="E20" s="19">
        <f t="shared" si="18"/>
        <v>16133983.99</v>
      </c>
      <c r="F20" s="19">
        <f t="shared" si="18"/>
        <v>27844483.910000004</v>
      </c>
      <c r="G20" s="19">
        <f t="shared" si="18"/>
        <v>29470630.800000001</v>
      </c>
      <c r="H20" s="19">
        <f t="shared" si="18"/>
        <v>18910444.490000002</v>
      </c>
      <c r="I20" s="19">
        <f t="shared" si="18"/>
        <v>17954165.600000001</v>
      </c>
      <c r="J20" s="19">
        <f t="shared" si="19"/>
        <v>0</v>
      </c>
      <c r="K20" s="19">
        <f t="shared" si="19"/>
        <v>0</v>
      </c>
      <c r="L20" s="19">
        <f t="shared" si="19"/>
        <v>0</v>
      </c>
      <c r="M20" s="19">
        <f t="shared" si="19"/>
        <v>0</v>
      </c>
    </row>
    <row r="21" spans="1:13" ht="30.75" customHeight="1" x14ac:dyDescent="0.25">
      <c r="A21" s="47"/>
      <c r="B21" s="46"/>
      <c r="C21" s="14" t="s">
        <v>109</v>
      </c>
      <c r="D21" s="19">
        <f t="shared" si="3"/>
        <v>0</v>
      </c>
      <c r="E21" s="19">
        <f t="shared" si="18"/>
        <v>0</v>
      </c>
      <c r="F21" s="19">
        <f t="shared" si="18"/>
        <v>0</v>
      </c>
      <c r="G21" s="19">
        <f t="shared" si="18"/>
        <v>0</v>
      </c>
      <c r="H21" s="19">
        <f t="shared" si="18"/>
        <v>0</v>
      </c>
      <c r="I21" s="19">
        <f t="shared" si="18"/>
        <v>0</v>
      </c>
      <c r="J21" s="19">
        <f t="shared" si="19"/>
        <v>0</v>
      </c>
      <c r="K21" s="19">
        <f t="shared" si="19"/>
        <v>0</v>
      </c>
      <c r="L21" s="19">
        <f t="shared" si="19"/>
        <v>0</v>
      </c>
      <c r="M21" s="19">
        <f t="shared" si="19"/>
        <v>0</v>
      </c>
    </row>
    <row r="22" spans="1:13" ht="30.75" customHeight="1" outlineLevel="1" x14ac:dyDescent="0.25">
      <c r="A22" s="41" t="s">
        <v>12</v>
      </c>
      <c r="B22" s="48" t="s">
        <v>157</v>
      </c>
      <c r="C22" s="10" t="s">
        <v>103</v>
      </c>
      <c r="D22" s="17">
        <f t="shared" si="3"/>
        <v>281322601.25</v>
      </c>
      <c r="E22" s="17">
        <f>E24+E28</f>
        <v>56271160.700000003</v>
      </c>
      <c r="F22" s="17">
        <f t="shared" ref="F22:G22" si="20">F24+F28</f>
        <v>60054463.310000002</v>
      </c>
      <c r="G22" s="17">
        <f t="shared" si="20"/>
        <v>59863736.900000006</v>
      </c>
      <c r="H22" s="17">
        <f t="shared" ref="H22:I22" si="21">H24+H28</f>
        <v>52607420.169999994</v>
      </c>
      <c r="I22" s="17">
        <f t="shared" si="21"/>
        <v>52525820.169999994</v>
      </c>
      <c r="J22" s="17">
        <f t="shared" ref="J22:M22" si="22">J24+J28</f>
        <v>0</v>
      </c>
      <c r="K22" s="17">
        <f t="shared" si="22"/>
        <v>0</v>
      </c>
      <c r="L22" s="17">
        <f t="shared" si="22"/>
        <v>0</v>
      </c>
      <c r="M22" s="17">
        <f t="shared" si="22"/>
        <v>0</v>
      </c>
    </row>
    <row r="23" spans="1:13" ht="30.75" customHeight="1" outlineLevel="1" x14ac:dyDescent="0.25">
      <c r="A23" s="41"/>
      <c r="B23" s="48"/>
      <c r="C23" s="10" t="s">
        <v>104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45.75" customHeight="1" outlineLevel="1" x14ac:dyDescent="0.25">
      <c r="A24" s="41"/>
      <c r="B24" s="48"/>
      <c r="C24" s="10" t="s">
        <v>105</v>
      </c>
      <c r="D24" s="17">
        <f t="shared" si="3"/>
        <v>281322601.25</v>
      </c>
      <c r="E24" s="17">
        <f>E25+E26+E27</f>
        <v>56271160.700000003</v>
      </c>
      <c r="F24" s="17">
        <f t="shared" ref="F24:G24" si="23">F25+F26+F27</f>
        <v>60054463.310000002</v>
      </c>
      <c r="G24" s="17">
        <f t="shared" si="23"/>
        <v>59863736.900000006</v>
      </c>
      <c r="H24" s="17">
        <f t="shared" ref="H24:I24" si="24">H25+H26+H27</f>
        <v>52607420.169999994</v>
      </c>
      <c r="I24" s="17">
        <f t="shared" si="24"/>
        <v>52525820.169999994</v>
      </c>
      <c r="J24" s="17">
        <f t="shared" ref="J24:M24" si="25">J25+J26+J27</f>
        <v>0</v>
      </c>
      <c r="K24" s="17">
        <f t="shared" si="25"/>
        <v>0</v>
      </c>
      <c r="L24" s="17">
        <f t="shared" si="25"/>
        <v>0</v>
      </c>
      <c r="M24" s="17">
        <f t="shared" si="25"/>
        <v>0</v>
      </c>
    </row>
    <row r="25" spans="1:13" ht="30.75" customHeight="1" outlineLevel="1" x14ac:dyDescent="0.25">
      <c r="A25" s="41"/>
      <c r="B25" s="48"/>
      <c r="C25" s="10" t="s">
        <v>106</v>
      </c>
      <c r="D25" s="17">
        <f t="shared" si="3"/>
        <v>31624864.589999996</v>
      </c>
      <c r="E25" s="17">
        <f>E32+E39+E46+E53</f>
        <v>5376453</v>
      </c>
      <c r="F25" s="17">
        <f t="shared" ref="F25:G25" si="26">F32+F39+F46+F53</f>
        <v>6328118.4100000001</v>
      </c>
      <c r="G25" s="17">
        <f t="shared" si="26"/>
        <v>7655280.6600000001</v>
      </c>
      <c r="H25" s="17">
        <f t="shared" ref="H25:I25" si="27">H32+H39+H46+H53</f>
        <v>6173306.2599999998</v>
      </c>
      <c r="I25" s="17">
        <f t="shared" si="27"/>
        <v>6091706.2599999998</v>
      </c>
      <c r="J25" s="17">
        <f t="shared" ref="J25:M25" si="28">J32+J39+J46+J53</f>
        <v>0</v>
      </c>
      <c r="K25" s="17">
        <f t="shared" si="28"/>
        <v>0</v>
      </c>
      <c r="L25" s="17">
        <f t="shared" si="28"/>
        <v>0</v>
      </c>
      <c r="M25" s="17">
        <f t="shared" si="28"/>
        <v>0</v>
      </c>
    </row>
    <row r="26" spans="1:13" ht="30.75" customHeight="1" outlineLevel="1" x14ac:dyDescent="0.25">
      <c r="A26" s="41"/>
      <c r="B26" s="48"/>
      <c r="C26" s="10" t="s">
        <v>107</v>
      </c>
      <c r="D26" s="17">
        <f t="shared" si="3"/>
        <v>249697736.66</v>
      </c>
      <c r="E26" s="17">
        <f t="shared" ref="E26:G28" si="29">E33+E40+E47+E54</f>
        <v>50894707.700000003</v>
      </c>
      <c r="F26" s="17">
        <f t="shared" si="29"/>
        <v>53726344.899999999</v>
      </c>
      <c r="G26" s="17">
        <f t="shared" si="29"/>
        <v>52208456.240000002</v>
      </c>
      <c r="H26" s="17">
        <f t="shared" ref="H26:I26" si="30">H33+H40+H47+H54</f>
        <v>46434113.909999996</v>
      </c>
      <c r="I26" s="17">
        <f t="shared" si="30"/>
        <v>46434113.909999996</v>
      </c>
      <c r="J26" s="17">
        <f t="shared" ref="J26:M26" si="31">J33+J40+J47+J54</f>
        <v>0</v>
      </c>
      <c r="K26" s="17">
        <f t="shared" si="31"/>
        <v>0</v>
      </c>
      <c r="L26" s="17">
        <f t="shared" si="31"/>
        <v>0</v>
      </c>
      <c r="M26" s="17">
        <f t="shared" si="31"/>
        <v>0</v>
      </c>
    </row>
    <row r="27" spans="1:13" ht="30.75" customHeight="1" outlineLevel="1" x14ac:dyDescent="0.25">
      <c r="A27" s="41"/>
      <c r="B27" s="48"/>
      <c r="C27" s="10" t="s">
        <v>108</v>
      </c>
      <c r="D27" s="17">
        <f t="shared" si="3"/>
        <v>0</v>
      </c>
      <c r="E27" s="17">
        <f t="shared" si="29"/>
        <v>0</v>
      </c>
      <c r="F27" s="17">
        <f t="shared" si="29"/>
        <v>0</v>
      </c>
      <c r="G27" s="17">
        <f t="shared" si="29"/>
        <v>0</v>
      </c>
      <c r="H27" s="17">
        <f t="shared" ref="H27:I27" si="32">H34+H41+H48+H55</f>
        <v>0</v>
      </c>
      <c r="I27" s="17">
        <f t="shared" si="32"/>
        <v>0</v>
      </c>
      <c r="J27" s="17">
        <f t="shared" ref="J27:M27" si="33">J34+J41+J48+J55</f>
        <v>0</v>
      </c>
      <c r="K27" s="17">
        <f t="shared" si="33"/>
        <v>0</v>
      </c>
      <c r="L27" s="17">
        <f t="shared" si="33"/>
        <v>0</v>
      </c>
      <c r="M27" s="17">
        <f t="shared" si="33"/>
        <v>0</v>
      </c>
    </row>
    <row r="28" spans="1:13" ht="30.75" customHeight="1" outlineLevel="1" x14ac:dyDescent="0.25">
      <c r="A28" s="41"/>
      <c r="B28" s="48"/>
      <c r="C28" s="10" t="s">
        <v>109</v>
      </c>
      <c r="D28" s="17">
        <f t="shared" si="3"/>
        <v>0</v>
      </c>
      <c r="E28" s="17">
        <f t="shared" si="29"/>
        <v>0</v>
      </c>
      <c r="F28" s="17">
        <f t="shared" si="29"/>
        <v>0</v>
      </c>
      <c r="G28" s="17">
        <f t="shared" si="29"/>
        <v>0</v>
      </c>
      <c r="H28" s="17">
        <f t="shared" ref="H28:I28" si="34">H35+H42+H49+H56</f>
        <v>0</v>
      </c>
      <c r="I28" s="17">
        <f t="shared" si="34"/>
        <v>0</v>
      </c>
      <c r="J28" s="17">
        <f t="shared" ref="J28:M28" si="35">J35+J42+J49+J56</f>
        <v>0</v>
      </c>
      <c r="K28" s="17">
        <f t="shared" si="35"/>
        <v>0</v>
      </c>
      <c r="L28" s="17">
        <f t="shared" si="35"/>
        <v>0</v>
      </c>
      <c r="M28" s="17">
        <f t="shared" si="35"/>
        <v>0</v>
      </c>
    </row>
    <row r="29" spans="1:13" ht="30.75" customHeight="1" outlineLevel="2" x14ac:dyDescent="0.25">
      <c r="A29" s="41" t="s">
        <v>13</v>
      </c>
      <c r="B29" s="40" t="s">
        <v>14</v>
      </c>
      <c r="C29" s="10" t="s">
        <v>103</v>
      </c>
      <c r="D29" s="17">
        <f t="shared" si="3"/>
        <v>22985672.399999999</v>
      </c>
      <c r="E29" s="17">
        <f>E31+E35</f>
        <v>4234651.3</v>
      </c>
      <c r="F29" s="17">
        <f t="shared" ref="F29:G29" si="36">F31+F35</f>
        <v>5036331</v>
      </c>
      <c r="G29" s="17">
        <f t="shared" si="36"/>
        <v>5074918.08</v>
      </c>
      <c r="H29" s="17">
        <f t="shared" ref="H29:I29" si="37">H31+H35</f>
        <v>4360686.01</v>
      </c>
      <c r="I29" s="17">
        <f t="shared" si="37"/>
        <v>4279086.01</v>
      </c>
      <c r="J29" s="17">
        <v>0</v>
      </c>
      <c r="K29" s="17">
        <v>0</v>
      </c>
      <c r="L29" s="17">
        <v>0</v>
      </c>
      <c r="M29" s="17">
        <v>0</v>
      </c>
    </row>
    <row r="30" spans="1:13" ht="30.75" customHeight="1" outlineLevel="2" x14ac:dyDescent="0.25">
      <c r="A30" s="41"/>
      <c r="B30" s="40"/>
      <c r="C30" s="10" t="s">
        <v>104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45.75" customHeight="1" outlineLevel="2" x14ac:dyDescent="0.25">
      <c r="A31" s="41"/>
      <c r="B31" s="40"/>
      <c r="C31" s="10" t="s">
        <v>105</v>
      </c>
      <c r="D31" s="17">
        <f t="shared" si="3"/>
        <v>22985672.399999999</v>
      </c>
      <c r="E31" s="17">
        <f>E32+E33+E34</f>
        <v>4234651.3</v>
      </c>
      <c r="F31" s="17">
        <f t="shared" ref="F31:G31" si="38">F32+F33+F34</f>
        <v>5036331</v>
      </c>
      <c r="G31" s="17">
        <f t="shared" si="38"/>
        <v>5074918.08</v>
      </c>
      <c r="H31" s="17">
        <f t="shared" ref="H31:I31" si="39">H32+H33+H34</f>
        <v>4360686.01</v>
      </c>
      <c r="I31" s="17">
        <f t="shared" si="39"/>
        <v>4279086.01</v>
      </c>
      <c r="J31" s="17">
        <v>0</v>
      </c>
      <c r="K31" s="17">
        <v>0</v>
      </c>
      <c r="L31" s="17">
        <v>0</v>
      </c>
      <c r="M31" s="17">
        <v>0</v>
      </c>
    </row>
    <row r="32" spans="1:13" ht="30.75" customHeight="1" outlineLevel="2" x14ac:dyDescent="0.25">
      <c r="A32" s="41"/>
      <c r="B32" s="40"/>
      <c r="C32" s="10" t="s">
        <v>106</v>
      </c>
      <c r="D32" s="17">
        <f t="shared" si="3"/>
        <v>22985672.399999999</v>
      </c>
      <c r="E32" s="17">
        <v>4234651.3</v>
      </c>
      <c r="F32" s="17">
        <v>5036331</v>
      </c>
      <c r="G32" s="17">
        <f>4892230.46+172529.95+10157.67</f>
        <v>5074918.08</v>
      </c>
      <c r="H32" s="17">
        <v>4360686.01</v>
      </c>
      <c r="I32" s="17">
        <v>4279086.01</v>
      </c>
      <c r="J32" s="17">
        <v>0</v>
      </c>
      <c r="K32" s="17">
        <v>0</v>
      </c>
      <c r="L32" s="17">
        <v>0</v>
      </c>
      <c r="M32" s="17">
        <v>0</v>
      </c>
    </row>
    <row r="33" spans="1:13" ht="30.75" customHeight="1" outlineLevel="2" x14ac:dyDescent="0.25">
      <c r="A33" s="41"/>
      <c r="B33" s="40"/>
      <c r="C33" s="10" t="s">
        <v>107</v>
      </c>
      <c r="D33" s="17">
        <f t="shared" si="3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</row>
    <row r="34" spans="1:13" ht="30.75" customHeight="1" outlineLevel="2" x14ac:dyDescent="0.25">
      <c r="A34" s="41"/>
      <c r="B34" s="40"/>
      <c r="C34" s="10" t="s">
        <v>108</v>
      </c>
      <c r="D34" s="17">
        <f t="shared" si="3"/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</row>
    <row r="35" spans="1:13" ht="30.75" customHeight="1" outlineLevel="2" x14ac:dyDescent="0.25">
      <c r="A35" s="41"/>
      <c r="B35" s="40"/>
      <c r="C35" s="10" t="s">
        <v>109</v>
      </c>
      <c r="D35" s="17">
        <f t="shared" si="3"/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</row>
    <row r="36" spans="1:13" ht="30.75" customHeight="1" outlineLevel="2" x14ac:dyDescent="0.25">
      <c r="A36" s="41" t="s">
        <v>15</v>
      </c>
      <c r="B36" s="40" t="s">
        <v>16</v>
      </c>
      <c r="C36" s="10" t="s">
        <v>103</v>
      </c>
      <c r="D36" s="17">
        <f t="shared" si="3"/>
        <v>226737900</v>
      </c>
      <c r="E36" s="17">
        <f>E38+E42</f>
        <v>46560800</v>
      </c>
      <c r="F36" s="17">
        <f t="shared" ref="F36:G36" si="40">F38+F42</f>
        <v>48777100</v>
      </c>
      <c r="G36" s="17">
        <f t="shared" si="40"/>
        <v>46800000</v>
      </c>
      <c r="H36" s="17">
        <f t="shared" ref="H36:I36" si="41">H38+H42</f>
        <v>42300000</v>
      </c>
      <c r="I36" s="17">
        <f t="shared" si="41"/>
        <v>42300000</v>
      </c>
      <c r="J36" s="17">
        <f t="shared" ref="J36:M36" si="42">J38+J42</f>
        <v>0</v>
      </c>
      <c r="K36" s="17">
        <f t="shared" si="42"/>
        <v>0</v>
      </c>
      <c r="L36" s="17">
        <f t="shared" si="42"/>
        <v>0</v>
      </c>
      <c r="M36" s="17">
        <f t="shared" si="42"/>
        <v>0</v>
      </c>
    </row>
    <row r="37" spans="1:13" ht="30.75" customHeight="1" outlineLevel="2" x14ac:dyDescent="0.25">
      <c r="A37" s="41"/>
      <c r="B37" s="40"/>
      <c r="C37" s="10" t="s">
        <v>104</v>
      </c>
      <c r="D37" s="17">
        <f t="shared" si="3"/>
        <v>0</v>
      </c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43.5" customHeight="1" outlineLevel="2" x14ac:dyDescent="0.25">
      <c r="A38" s="41"/>
      <c r="B38" s="40"/>
      <c r="C38" s="10" t="s">
        <v>105</v>
      </c>
      <c r="D38" s="17">
        <f t="shared" si="3"/>
        <v>226737900</v>
      </c>
      <c r="E38" s="17">
        <f>E39+E40+E41</f>
        <v>46560800</v>
      </c>
      <c r="F38" s="17">
        <f t="shared" ref="F38:G38" si="43">F39+F40+F41</f>
        <v>48777100</v>
      </c>
      <c r="G38" s="17">
        <f t="shared" si="43"/>
        <v>46800000</v>
      </c>
      <c r="H38" s="17">
        <f t="shared" ref="H38:I38" si="44">H39+H40+H41</f>
        <v>42300000</v>
      </c>
      <c r="I38" s="17">
        <f t="shared" si="44"/>
        <v>42300000</v>
      </c>
      <c r="J38" s="17">
        <f t="shared" ref="J38:M38" si="45">J39+J40+J41</f>
        <v>0</v>
      </c>
      <c r="K38" s="17">
        <f t="shared" si="45"/>
        <v>0</v>
      </c>
      <c r="L38" s="17">
        <f t="shared" si="45"/>
        <v>0</v>
      </c>
      <c r="M38" s="17">
        <f t="shared" si="45"/>
        <v>0</v>
      </c>
    </row>
    <row r="39" spans="1:13" ht="30.75" customHeight="1" outlineLevel="2" x14ac:dyDescent="0.25">
      <c r="A39" s="41"/>
      <c r="B39" s="40"/>
      <c r="C39" s="10" t="s">
        <v>106</v>
      </c>
      <c r="D39" s="17">
        <f t="shared" si="3"/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</row>
    <row r="40" spans="1:13" ht="30.75" customHeight="1" outlineLevel="2" x14ac:dyDescent="0.25">
      <c r="A40" s="41"/>
      <c r="B40" s="40"/>
      <c r="C40" s="10" t="s">
        <v>107</v>
      </c>
      <c r="D40" s="17">
        <f t="shared" si="3"/>
        <v>226737900</v>
      </c>
      <c r="E40" s="17">
        <f>43660800+2900000</f>
        <v>46560800</v>
      </c>
      <c r="F40" s="17">
        <f>47000000+377100+1400000</f>
        <v>48777100</v>
      </c>
      <c r="G40" s="17">
        <f>42300000+400000+2600000+1500000</f>
        <v>46800000</v>
      </c>
      <c r="H40" s="17">
        <v>42300000</v>
      </c>
      <c r="I40" s="17">
        <v>42300000</v>
      </c>
      <c r="J40" s="17">
        <v>0</v>
      </c>
      <c r="K40" s="17">
        <v>0</v>
      </c>
      <c r="L40" s="17">
        <v>0</v>
      </c>
      <c r="M40" s="17">
        <v>0</v>
      </c>
    </row>
    <row r="41" spans="1:13" ht="30.75" customHeight="1" outlineLevel="2" x14ac:dyDescent="0.25">
      <c r="A41" s="41"/>
      <c r="B41" s="40"/>
      <c r="C41" s="10" t="s">
        <v>108</v>
      </c>
      <c r="D41" s="17">
        <f t="shared" si="3"/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</row>
    <row r="42" spans="1:13" ht="30.75" customHeight="1" outlineLevel="2" x14ac:dyDescent="0.25">
      <c r="A42" s="41"/>
      <c r="B42" s="40"/>
      <c r="C42" s="10" t="s">
        <v>109</v>
      </c>
      <c r="D42" s="17">
        <f t="shared" si="3"/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</row>
    <row r="43" spans="1:13" ht="30.75" customHeight="1" outlineLevel="2" x14ac:dyDescent="0.25">
      <c r="A43" s="41" t="s">
        <v>17</v>
      </c>
      <c r="B43" s="40" t="s">
        <v>18</v>
      </c>
      <c r="C43" s="10" t="s">
        <v>103</v>
      </c>
      <c r="D43" s="17">
        <f t="shared" si="3"/>
        <v>0</v>
      </c>
      <c r="E43" s="17">
        <f>E45+E49</f>
        <v>0</v>
      </c>
      <c r="F43" s="17">
        <f t="shared" ref="F43:J43" si="46">F45+F49</f>
        <v>0</v>
      </c>
      <c r="G43" s="17">
        <f t="shared" si="46"/>
        <v>0</v>
      </c>
      <c r="H43" s="17">
        <f t="shared" si="46"/>
        <v>0</v>
      </c>
      <c r="I43" s="17">
        <f t="shared" si="46"/>
        <v>0</v>
      </c>
      <c r="J43" s="17">
        <f t="shared" si="46"/>
        <v>0</v>
      </c>
      <c r="K43" s="17">
        <f t="shared" ref="K43:M43" si="47">K45+K49</f>
        <v>0</v>
      </c>
      <c r="L43" s="17">
        <f t="shared" si="47"/>
        <v>0</v>
      </c>
      <c r="M43" s="17">
        <f t="shared" si="47"/>
        <v>0</v>
      </c>
    </row>
    <row r="44" spans="1:13" ht="30.75" customHeight="1" outlineLevel="2" x14ac:dyDescent="0.25">
      <c r="A44" s="41"/>
      <c r="B44" s="40"/>
      <c r="C44" s="10" t="s">
        <v>104</v>
      </c>
      <c r="D44" s="17">
        <f t="shared" si="3"/>
        <v>0</v>
      </c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42.75" customHeight="1" outlineLevel="2" x14ac:dyDescent="0.25">
      <c r="A45" s="41"/>
      <c r="B45" s="40"/>
      <c r="C45" s="10" t="s">
        <v>105</v>
      </c>
      <c r="D45" s="17">
        <f t="shared" si="3"/>
        <v>0</v>
      </c>
      <c r="E45" s="17">
        <f>E46+E47+E48</f>
        <v>0</v>
      </c>
      <c r="F45" s="17">
        <f t="shared" ref="F45:M45" si="48">F46+F47+F48</f>
        <v>0</v>
      </c>
      <c r="G45" s="17">
        <f t="shared" si="48"/>
        <v>0</v>
      </c>
      <c r="H45" s="17">
        <f t="shared" si="48"/>
        <v>0</v>
      </c>
      <c r="I45" s="17">
        <f t="shared" si="48"/>
        <v>0</v>
      </c>
      <c r="J45" s="17">
        <f t="shared" si="48"/>
        <v>0</v>
      </c>
      <c r="K45" s="17">
        <f t="shared" si="48"/>
        <v>0</v>
      </c>
      <c r="L45" s="17">
        <f t="shared" si="48"/>
        <v>0</v>
      </c>
      <c r="M45" s="17">
        <f t="shared" si="48"/>
        <v>0</v>
      </c>
    </row>
    <row r="46" spans="1:13" ht="30.75" customHeight="1" outlineLevel="2" x14ac:dyDescent="0.25">
      <c r="A46" s="41"/>
      <c r="B46" s="40"/>
      <c r="C46" s="10" t="s">
        <v>106</v>
      </c>
      <c r="D46" s="17">
        <f t="shared" si="3"/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</row>
    <row r="47" spans="1:13" ht="30.75" customHeight="1" outlineLevel="2" x14ac:dyDescent="0.25">
      <c r="A47" s="41"/>
      <c r="B47" s="40"/>
      <c r="C47" s="10" t="s">
        <v>107</v>
      </c>
      <c r="D47" s="17">
        <f t="shared" si="3"/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</row>
    <row r="48" spans="1:13" ht="30.75" customHeight="1" outlineLevel="2" x14ac:dyDescent="0.25">
      <c r="A48" s="41"/>
      <c r="B48" s="40"/>
      <c r="C48" s="10" t="s">
        <v>108</v>
      </c>
      <c r="D48" s="17">
        <f t="shared" si="3"/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</row>
    <row r="49" spans="1:13" ht="30.75" customHeight="1" outlineLevel="2" x14ac:dyDescent="0.25">
      <c r="A49" s="41"/>
      <c r="B49" s="40"/>
      <c r="C49" s="10" t="s">
        <v>109</v>
      </c>
      <c r="D49" s="17">
        <f t="shared" si="3"/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</row>
    <row r="50" spans="1:13" ht="30.75" customHeight="1" outlineLevel="2" x14ac:dyDescent="0.25">
      <c r="A50" s="41" t="s">
        <v>19</v>
      </c>
      <c r="B50" s="40" t="s">
        <v>20</v>
      </c>
      <c r="C50" s="10" t="s">
        <v>103</v>
      </c>
      <c r="D50" s="17">
        <f t="shared" si="3"/>
        <v>31599028.850000001</v>
      </c>
      <c r="E50" s="17">
        <f>E52+E56</f>
        <v>5475709.4000000004</v>
      </c>
      <c r="F50" s="17">
        <f t="shared" ref="F50:G50" si="49">F52+F56</f>
        <v>6241032.3100000005</v>
      </c>
      <c r="G50" s="17">
        <f t="shared" si="49"/>
        <v>7988818.8200000003</v>
      </c>
      <c r="H50" s="17">
        <f t="shared" ref="H50:I50" si="50">H52+H56</f>
        <v>5946734.1600000001</v>
      </c>
      <c r="I50" s="17">
        <f t="shared" si="50"/>
        <v>5946734.1600000001</v>
      </c>
      <c r="J50" s="17">
        <f t="shared" ref="J50:M50" si="51">J52+J56</f>
        <v>0</v>
      </c>
      <c r="K50" s="17">
        <f t="shared" si="51"/>
        <v>0</v>
      </c>
      <c r="L50" s="17">
        <f t="shared" si="51"/>
        <v>0</v>
      </c>
      <c r="M50" s="17">
        <f t="shared" si="51"/>
        <v>0</v>
      </c>
    </row>
    <row r="51" spans="1:13" ht="30.75" customHeight="1" outlineLevel="2" x14ac:dyDescent="0.25">
      <c r="A51" s="41"/>
      <c r="B51" s="40"/>
      <c r="C51" s="10" t="s">
        <v>104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42" customHeight="1" outlineLevel="2" x14ac:dyDescent="0.25">
      <c r="A52" s="41"/>
      <c r="B52" s="40"/>
      <c r="C52" s="10" t="s">
        <v>105</v>
      </c>
      <c r="D52" s="17">
        <f t="shared" si="3"/>
        <v>31599028.850000001</v>
      </c>
      <c r="E52" s="17">
        <f>E53+E54+E55</f>
        <v>5475709.4000000004</v>
      </c>
      <c r="F52" s="17">
        <f t="shared" ref="F52:G52" si="52">F53+F54+F55</f>
        <v>6241032.3100000005</v>
      </c>
      <c r="G52" s="17">
        <f t="shared" si="52"/>
        <v>7988818.8200000003</v>
      </c>
      <c r="H52" s="17">
        <f t="shared" ref="H52:I52" si="53">H53+H54+H55</f>
        <v>5946734.1600000001</v>
      </c>
      <c r="I52" s="17">
        <f t="shared" si="53"/>
        <v>5946734.1600000001</v>
      </c>
      <c r="J52" s="17">
        <f t="shared" ref="J52:M52" si="54">J53+J54+J55</f>
        <v>0</v>
      </c>
      <c r="K52" s="17">
        <f t="shared" si="54"/>
        <v>0</v>
      </c>
      <c r="L52" s="17">
        <f t="shared" si="54"/>
        <v>0</v>
      </c>
      <c r="M52" s="17">
        <f t="shared" si="54"/>
        <v>0</v>
      </c>
    </row>
    <row r="53" spans="1:13" ht="30.75" customHeight="1" outlineLevel="2" x14ac:dyDescent="0.25">
      <c r="A53" s="41"/>
      <c r="B53" s="40"/>
      <c r="C53" s="10" t="s">
        <v>106</v>
      </c>
      <c r="D53" s="17">
        <f t="shared" si="3"/>
        <v>8639192.1900000013</v>
      </c>
      <c r="E53" s="17">
        <f>1064035.34+77766.36</f>
        <v>1141801.7000000002</v>
      </c>
      <c r="F53" s="17">
        <v>1291787.4099999999</v>
      </c>
      <c r="G53" s="17">
        <f>1812620.25+285000+194850+70650+227400-10157.67</f>
        <v>2580362.58</v>
      </c>
      <c r="H53" s="17">
        <v>1812620.25</v>
      </c>
      <c r="I53" s="17">
        <v>1812620.25</v>
      </c>
      <c r="J53" s="17">
        <v>0</v>
      </c>
      <c r="K53" s="17">
        <v>0</v>
      </c>
      <c r="L53" s="17">
        <v>0</v>
      </c>
      <c r="M53" s="17">
        <v>0</v>
      </c>
    </row>
    <row r="54" spans="1:13" ht="30.75" customHeight="1" outlineLevel="2" x14ac:dyDescent="0.25">
      <c r="A54" s="41"/>
      <c r="B54" s="40"/>
      <c r="C54" s="10" t="s">
        <v>107</v>
      </c>
      <c r="D54" s="17">
        <f t="shared" si="3"/>
        <v>22959836.66</v>
      </c>
      <c r="E54" s="17">
        <f>4256141.34+77766.36</f>
        <v>4333907.7</v>
      </c>
      <c r="F54" s="17">
        <v>4949244.9000000004</v>
      </c>
      <c r="G54" s="17">
        <f>4134113.91+454650+665000+164850-10157.67</f>
        <v>5408456.2400000002</v>
      </c>
      <c r="H54" s="17">
        <v>4134113.91</v>
      </c>
      <c r="I54" s="17">
        <v>4134113.91</v>
      </c>
      <c r="J54" s="17">
        <v>0</v>
      </c>
      <c r="K54" s="17">
        <v>0</v>
      </c>
      <c r="L54" s="17">
        <v>0</v>
      </c>
      <c r="M54" s="17">
        <v>0</v>
      </c>
    </row>
    <row r="55" spans="1:13" ht="30.75" customHeight="1" outlineLevel="2" x14ac:dyDescent="0.25">
      <c r="A55" s="41"/>
      <c r="B55" s="40"/>
      <c r="C55" s="10" t="s">
        <v>108</v>
      </c>
      <c r="D55" s="17">
        <f t="shared" si="3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</row>
    <row r="56" spans="1:13" ht="30.75" customHeight="1" outlineLevel="2" x14ac:dyDescent="0.25">
      <c r="A56" s="41"/>
      <c r="B56" s="40"/>
      <c r="C56" s="10" t="s">
        <v>109</v>
      </c>
      <c r="D56" s="17">
        <f t="shared" si="3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</row>
    <row r="57" spans="1:13" ht="30.75" customHeight="1" outlineLevel="1" x14ac:dyDescent="0.25">
      <c r="A57" s="40" t="s">
        <v>21</v>
      </c>
      <c r="B57" s="40" t="s">
        <v>22</v>
      </c>
      <c r="C57" s="10" t="s">
        <v>103</v>
      </c>
      <c r="D57" s="17">
        <f t="shared" si="3"/>
        <v>1293119672.6099999</v>
      </c>
      <c r="E57" s="17">
        <f>E59+E63</f>
        <v>265609642.88</v>
      </c>
      <c r="F57" s="17">
        <f t="shared" ref="F57:G57" si="55">F59+F63</f>
        <v>267102299.93000001</v>
      </c>
      <c r="G57" s="17">
        <f t="shared" si="55"/>
        <v>277820894.06999999</v>
      </c>
      <c r="H57" s="17">
        <f t="shared" ref="H57:I57" si="56">H59+H63</f>
        <v>240951900.19</v>
      </c>
      <c r="I57" s="17">
        <f t="shared" si="56"/>
        <v>241634935.53999999</v>
      </c>
      <c r="J57" s="17">
        <f t="shared" ref="J57:M57" si="57">J59+J63</f>
        <v>0</v>
      </c>
      <c r="K57" s="17">
        <f t="shared" si="57"/>
        <v>0</v>
      </c>
      <c r="L57" s="17">
        <f t="shared" si="57"/>
        <v>0</v>
      </c>
      <c r="M57" s="17">
        <f t="shared" si="57"/>
        <v>0</v>
      </c>
    </row>
    <row r="58" spans="1:13" ht="30.75" customHeight="1" outlineLevel="1" x14ac:dyDescent="0.25">
      <c r="A58" s="40"/>
      <c r="B58" s="40"/>
      <c r="C58" s="10" t="s">
        <v>104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45" customHeight="1" outlineLevel="1" x14ac:dyDescent="0.25">
      <c r="A59" s="40"/>
      <c r="B59" s="40"/>
      <c r="C59" s="10" t="s">
        <v>105</v>
      </c>
      <c r="D59" s="17">
        <f t="shared" si="3"/>
        <v>1293119672.6099999</v>
      </c>
      <c r="E59" s="17">
        <f>E60+E61+E62</f>
        <v>265609642.88</v>
      </c>
      <c r="F59" s="17">
        <f t="shared" ref="F59:G59" si="58">F60+F61+F62</f>
        <v>267102299.93000001</v>
      </c>
      <c r="G59" s="17">
        <f t="shared" si="58"/>
        <v>277820894.06999999</v>
      </c>
      <c r="H59" s="17">
        <f t="shared" ref="H59:I59" si="59">H60+H61+H62</f>
        <v>240951900.19</v>
      </c>
      <c r="I59" s="17">
        <f t="shared" si="59"/>
        <v>241634935.53999999</v>
      </c>
      <c r="J59" s="17">
        <f t="shared" ref="J59:M59" si="60">J60+J61+J62</f>
        <v>0</v>
      </c>
      <c r="K59" s="17">
        <f t="shared" si="60"/>
        <v>0</v>
      </c>
      <c r="L59" s="17">
        <f t="shared" si="60"/>
        <v>0</v>
      </c>
      <c r="M59" s="17">
        <f t="shared" si="60"/>
        <v>0</v>
      </c>
    </row>
    <row r="60" spans="1:13" ht="30.75" customHeight="1" outlineLevel="1" x14ac:dyDescent="0.25">
      <c r="A60" s="40"/>
      <c r="B60" s="40"/>
      <c r="C60" s="10" t="s">
        <v>106</v>
      </c>
      <c r="D60" s="17">
        <f t="shared" si="3"/>
        <v>235418437.13</v>
      </c>
      <c r="E60" s="17">
        <f>E67+E74+E81+E88</f>
        <v>44244271.789999999</v>
      </c>
      <c r="F60" s="17">
        <f t="shared" ref="F60" si="61">F67+F74+F81+F88</f>
        <v>48838092.18</v>
      </c>
      <c r="G60" s="17">
        <f>G67+G74+G81+G88</f>
        <v>55730535.189999998</v>
      </c>
      <c r="H60" s="17">
        <f t="shared" ref="H60:I60" si="62">H67+H74+H81+H88</f>
        <v>42961251.310000002</v>
      </c>
      <c r="I60" s="17">
        <f t="shared" si="62"/>
        <v>43644286.659999996</v>
      </c>
      <c r="J60" s="17">
        <f t="shared" ref="J60:M60" si="63">J67+J74+J81+J88</f>
        <v>0</v>
      </c>
      <c r="K60" s="17">
        <f t="shared" si="63"/>
        <v>0</v>
      </c>
      <c r="L60" s="17">
        <f t="shared" si="63"/>
        <v>0</v>
      </c>
      <c r="M60" s="17">
        <f t="shared" si="63"/>
        <v>0</v>
      </c>
    </row>
    <row r="61" spans="1:13" ht="30.75" customHeight="1" outlineLevel="1" x14ac:dyDescent="0.25">
      <c r="A61" s="40"/>
      <c r="B61" s="40"/>
      <c r="C61" s="10" t="s">
        <v>107</v>
      </c>
      <c r="D61" s="17">
        <f t="shared" si="3"/>
        <v>1057701235.48</v>
      </c>
      <c r="E61" s="17">
        <f t="shared" ref="E61:G63" si="64">E68+E75+E82+E89</f>
        <v>221365371.09</v>
      </c>
      <c r="F61" s="17">
        <f t="shared" si="64"/>
        <v>218264207.75</v>
      </c>
      <c r="G61" s="17">
        <f t="shared" si="64"/>
        <v>222090358.88</v>
      </c>
      <c r="H61" s="17">
        <f t="shared" ref="H61:I61" si="65">H68+H75+H82+H89</f>
        <v>197990648.88</v>
      </c>
      <c r="I61" s="17">
        <f t="shared" si="65"/>
        <v>197990648.88</v>
      </c>
      <c r="J61" s="17">
        <f t="shared" ref="J61:M61" si="66">J68+J75+J82+J89</f>
        <v>0</v>
      </c>
      <c r="K61" s="17">
        <f t="shared" si="66"/>
        <v>0</v>
      </c>
      <c r="L61" s="17">
        <f t="shared" si="66"/>
        <v>0</v>
      </c>
      <c r="M61" s="17">
        <f t="shared" si="66"/>
        <v>0</v>
      </c>
    </row>
    <row r="62" spans="1:13" ht="30.75" customHeight="1" outlineLevel="1" x14ac:dyDescent="0.25">
      <c r="A62" s="40"/>
      <c r="B62" s="40"/>
      <c r="C62" s="10" t="s">
        <v>108</v>
      </c>
      <c r="D62" s="17">
        <f t="shared" si="3"/>
        <v>0</v>
      </c>
      <c r="E62" s="17">
        <f t="shared" si="64"/>
        <v>0</v>
      </c>
      <c r="F62" s="17">
        <f t="shared" si="64"/>
        <v>0</v>
      </c>
      <c r="G62" s="17">
        <f t="shared" si="64"/>
        <v>0</v>
      </c>
      <c r="H62" s="17">
        <f t="shared" ref="H62:I62" si="67">H69+H76+H83+H90</f>
        <v>0</v>
      </c>
      <c r="I62" s="17">
        <f t="shared" si="67"/>
        <v>0</v>
      </c>
      <c r="J62" s="17">
        <f t="shared" ref="J62:M62" si="68">J69+J76+J83+J90</f>
        <v>0</v>
      </c>
      <c r="K62" s="17">
        <f t="shared" si="68"/>
        <v>0</v>
      </c>
      <c r="L62" s="17">
        <f t="shared" si="68"/>
        <v>0</v>
      </c>
      <c r="M62" s="17">
        <f t="shared" si="68"/>
        <v>0</v>
      </c>
    </row>
    <row r="63" spans="1:13" ht="30.75" customHeight="1" outlineLevel="1" x14ac:dyDescent="0.25">
      <c r="A63" s="40"/>
      <c r="B63" s="40"/>
      <c r="C63" s="10" t="s">
        <v>109</v>
      </c>
      <c r="D63" s="17">
        <f t="shared" si="3"/>
        <v>0</v>
      </c>
      <c r="E63" s="17">
        <f t="shared" si="64"/>
        <v>0</v>
      </c>
      <c r="F63" s="17">
        <f t="shared" si="64"/>
        <v>0</v>
      </c>
      <c r="G63" s="17">
        <f t="shared" si="64"/>
        <v>0</v>
      </c>
      <c r="H63" s="17">
        <f t="shared" ref="H63:I63" si="69">H70+H77+H84+H91</f>
        <v>0</v>
      </c>
      <c r="I63" s="17">
        <f t="shared" si="69"/>
        <v>0</v>
      </c>
      <c r="J63" s="17">
        <f t="shared" ref="J63:M63" si="70">J70+J77+J84+J91</f>
        <v>0</v>
      </c>
      <c r="K63" s="17">
        <f t="shared" si="70"/>
        <v>0</v>
      </c>
      <c r="L63" s="17">
        <f t="shared" si="70"/>
        <v>0</v>
      </c>
      <c r="M63" s="17">
        <f t="shared" si="70"/>
        <v>0</v>
      </c>
    </row>
    <row r="64" spans="1:13" ht="30.75" customHeight="1" outlineLevel="2" x14ac:dyDescent="0.25">
      <c r="A64" s="40" t="s">
        <v>23</v>
      </c>
      <c r="B64" s="40" t="s">
        <v>22</v>
      </c>
      <c r="C64" s="10" t="s">
        <v>103</v>
      </c>
      <c r="D64" s="17">
        <f t="shared" si="3"/>
        <v>186568512.03999999</v>
      </c>
      <c r="E64" s="17">
        <f>E66+E70</f>
        <v>37486746.810000002</v>
      </c>
      <c r="F64" s="17">
        <f t="shared" ref="F64:G64" si="71">F66+F70</f>
        <v>41303770</v>
      </c>
      <c r="G64" s="17">
        <f t="shared" si="71"/>
        <v>41791963.140000001</v>
      </c>
      <c r="H64" s="17">
        <f t="shared" ref="H64:I64" si="72">H66+H70</f>
        <v>32651498.370000001</v>
      </c>
      <c r="I64" s="17">
        <f t="shared" si="72"/>
        <v>33334533.719999999</v>
      </c>
      <c r="J64" s="17">
        <f t="shared" ref="J64:M64" si="73">J66+J70</f>
        <v>0</v>
      </c>
      <c r="K64" s="17">
        <f t="shared" si="73"/>
        <v>0</v>
      </c>
      <c r="L64" s="17">
        <f t="shared" si="73"/>
        <v>0</v>
      </c>
      <c r="M64" s="17">
        <f t="shared" si="73"/>
        <v>0</v>
      </c>
    </row>
    <row r="65" spans="1:13" ht="30.75" customHeight="1" outlineLevel="2" x14ac:dyDescent="0.25">
      <c r="A65" s="40"/>
      <c r="B65" s="40"/>
      <c r="C65" s="10" t="s">
        <v>104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51.75" customHeight="1" outlineLevel="2" x14ac:dyDescent="0.25">
      <c r="A66" s="40"/>
      <c r="B66" s="40"/>
      <c r="C66" s="10" t="s">
        <v>105</v>
      </c>
      <c r="D66" s="17">
        <f t="shared" si="3"/>
        <v>186568512.03999999</v>
      </c>
      <c r="E66" s="17">
        <f>E67+E68+E69</f>
        <v>37486746.810000002</v>
      </c>
      <c r="F66" s="17">
        <f t="shared" ref="F66:G66" si="74">F67+F68+F69</f>
        <v>41303770</v>
      </c>
      <c r="G66" s="17">
        <f t="shared" si="74"/>
        <v>41791963.140000001</v>
      </c>
      <c r="H66" s="17">
        <f t="shared" ref="H66:I66" si="75">H67+H68+H69</f>
        <v>32651498.370000001</v>
      </c>
      <c r="I66" s="17">
        <f t="shared" si="75"/>
        <v>33334533.719999999</v>
      </c>
      <c r="J66" s="17">
        <f t="shared" ref="J66:M66" si="76">J67+J68+J69</f>
        <v>0</v>
      </c>
      <c r="K66" s="17">
        <f t="shared" si="76"/>
        <v>0</v>
      </c>
      <c r="L66" s="17">
        <f t="shared" si="76"/>
        <v>0</v>
      </c>
      <c r="M66" s="17">
        <f t="shared" si="76"/>
        <v>0</v>
      </c>
    </row>
    <row r="67" spans="1:13" ht="30.75" customHeight="1" outlineLevel="2" x14ac:dyDescent="0.25">
      <c r="A67" s="40"/>
      <c r="B67" s="40"/>
      <c r="C67" s="10" t="s">
        <v>106</v>
      </c>
      <c r="D67" s="17">
        <f t="shared" si="3"/>
        <v>186568512.03999999</v>
      </c>
      <c r="E67" s="17">
        <v>37486746.810000002</v>
      </c>
      <c r="F67" s="17">
        <f>41153270+150500</f>
        <v>41303770</v>
      </c>
      <c r="G67" s="17">
        <f>41175721.89+591270.54+76800-51829.29</f>
        <v>41791963.140000001</v>
      </c>
      <c r="H67" s="17">
        <v>32651498.370000001</v>
      </c>
      <c r="I67" s="17">
        <v>33334533.719999999</v>
      </c>
      <c r="J67" s="17">
        <v>0</v>
      </c>
      <c r="K67" s="17">
        <v>0</v>
      </c>
      <c r="L67" s="17">
        <v>0</v>
      </c>
      <c r="M67" s="17">
        <v>0</v>
      </c>
    </row>
    <row r="68" spans="1:13" ht="30.75" customHeight="1" outlineLevel="2" x14ac:dyDescent="0.25">
      <c r="A68" s="40"/>
      <c r="B68" s="40"/>
      <c r="C68" s="10" t="s">
        <v>107</v>
      </c>
      <c r="D68" s="17">
        <f t="shared" si="3"/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</row>
    <row r="69" spans="1:13" ht="30.75" customHeight="1" outlineLevel="2" x14ac:dyDescent="0.25">
      <c r="A69" s="40"/>
      <c r="B69" s="40"/>
      <c r="C69" s="10" t="s">
        <v>108</v>
      </c>
      <c r="D69" s="17">
        <f t="shared" si="3"/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</row>
    <row r="70" spans="1:13" ht="30.75" customHeight="1" outlineLevel="2" x14ac:dyDescent="0.25">
      <c r="A70" s="40"/>
      <c r="B70" s="40"/>
      <c r="C70" s="10" t="s">
        <v>109</v>
      </c>
      <c r="D70" s="17">
        <f t="shared" si="3"/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</row>
    <row r="71" spans="1:13" ht="30.75" customHeight="1" outlineLevel="2" x14ac:dyDescent="0.25">
      <c r="A71" s="40" t="s">
        <v>24</v>
      </c>
      <c r="B71" s="40" t="s">
        <v>16</v>
      </c>
      <c r="C71" s="10" t="s">
        <v>103</v>
      </c>
      <c r="D71" s="17">
        <f t="shared" si="3"/>
        <v>906020300</v>
      </c>
      <c r="E71" s="17">
        <f>E73+E77</f>
        <v>184825100</v>
      </c>
      <c r="F71" s="17">
        <f t="shared" ref="F71:G71" si="77">F73+F77</f>
        <v>183518100</v>
      </c>
      <c r="G71" s="17">
        <f t="shared" si="77"/>
        <v>189515500</v>
      </c>
      <c r="H71" s="17">
        <f t="shared" ref="H71:I71" si="78">H73+H77</f>
        <v>174080800</v>
      </c>
      <c r="I71" s="17">
        <f t="shared" si="78"/>
        <v>174080800</v>
      </c>
      <c r="J71" s="17">
        <f t="shared" ref="J71:M71" si="79">J73+J77</f>
        <v>0</v>
      </c>
      <c r="K71" s="17">
        <f t="shared" si="79"/>
        <v>0</v>
      </c>
      <c r="L71" s="17">
        <f t="shared" si="79"/>
        <v>0</v>
      </c>
      <c r="M71" s="17">
        <f t="shared" si="79"/>
        <v>0</v>
      </c>
    </row>
    <row r="72" spans="1:13" ht="30.75" customHeight="1" outlineLevel="2" x14ac:dyDescent="0.25">
      <c r="A72" s="40"/>
      <c r="B72" s="40"/>
      <c r="C72" s="10" t="s">
        <v>104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ht="48.75" customHeight="1" outlineLevel="2" x14ac:dyDescent="0.25">
      <c r="A73" s="40"/>
      <c r="B73" s="40"/>
      <c r="C73" s="10" t="s">
        <v>105</v>
      </c>
      <c r="D73" s="17">
        <f t="shared" ref="D73:D136" si="80">E73+F73+G73+H73+I73</f>
        <v>906020300</v>
      </c>
      <c r="E73" s="17">
        <f>E74+E75+E76</f>
        <v>184825100</v>
      </c>
      <c r="F73" s="17">
        <f t="shared" ref="F73:H73" si="81">F74+F75+F76</f>
        <v>183518100</v>
      </c>
      <c r="G73" s="17">
        <f t="shared" si="81"/>
        <v>189515500</v>
      </c>
      <c r="H73" s="17">
        <f t="shared" si="81"/>
        <v>174080800</v>
      </c>
      <c r="I73" s="17">
        <f t="shared" ref="I73:M73" si="82">I74+I75+I76</f>
        <v>174080800</v>
      </c>
      <c r="J73" s="17">
        <f t="shared" si="82"/>
        <v>0</v>
      </c>
      <c r="K73" s="17">
        <f t="shared" si="82"/>
        <v>0</v>
      </c>
      <c r="L73" s="17">
        <f t="shared" si="82"/>
        <v>0</v>
      </c>
      <c r="M73" s="17">
        <f t="shared" si="82"/>
        <v>0</v>
      </c>
    </row>
    <row r="74" spans="1:13" ht="30.75" customHeight="1" outlineLevel="2" x14ac:dyDescent="0.25">
      <c r="A74" s="40"/>
      <c r="B74" s="40"/>
      <c r="C74" s="10" t="s">
        <v>106</v>
      </c>
      <c r="D74" s="17">
        <f t="shared" si="80"/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</row>
    <row r="75" spans="1:13" ht="30.75" customHeight="1" outlineLevel="2" x14ac:dyDescent="0.25">
      <c r="A75" s="40"/>
      <c r="B75" s="40"/>
      <c r="C75" s="10" t="s">
        <v>107</v>
      </c>
      <c r="D75" s="17">
        <f t="shared" si="80"/>
        <v>906020300</v>
      </c>
      <c r="E75" s="17">
        <f>174400000+2607000+7818100</f>
        <v>184825100</v>
      </c>
      <c r="F75" s="17">
        <f>171387500+2000000+10130600</f>
        <v>183518100</v>
      </c>
      <c r="G75" s="17">
        <f>174080800+2260100+13174600</f>
        <v>189515500</v>
      </c>
      <c r="H75" s="17">
        <v>174080800</v>
      </c>
      <c r="I75" s="17">
        <v>174080800</v>
      </c>
      <c r="J75" s="17">
        <v>0</v>
      </c>
      <c r="K75" s="17">
        <v>0</v>
      </c>
      <c r="L75" s="17">
        <v>0</v>
      </c>
      <c r="M75" s="17">
        <v>0</v>
      </c>
    </row>
    <row r="76" spans="1:13" ht="30.75" customHeight="1" outlineLevel="2" x14ac:dyDescent="0.25">
      <c r="A76" s="40"/>
      <c r="B76" s="40"/>
      <c r="C76" s="10" t="s">
        <v>108</v>
      </c>
      <c r="D76" s="17">
        <f t="shared" si="80"/>
        <v>0</v>
      </c>
      <c r="E76" s="17">
        <f t="shared" ref="E76:E77" si="83">F76+G76+H76+I76+J76</f>
        <v>0</v>
      </c>
      <c r="F76" s="17">
        <f t="shared" ref="F76:F77" si="84">G76+H76+I76+J76+K76</f>
        <v>0</v>
      </c>
      <c r="G76" s="17">
        <f t="shared" ref="G76:G77" si="85">H76+I76+J76+K76+L76</f>
        <v>0</v>
      </c>
      <c r="H76" s="17">
        <f t="shared" ref="H76:H77" si="86">I76+J76+K76+L76+M76</f>
        <v>0</v>
      </c>
      <c r="I76" s="17">
        <f t="shared" ref="I76:I77" si="87">J76+K76+L76+M76+N76</f>
        <v>0</v>
      </c>
      <c r="J76" s="17">
        <f t="shared" ref="J76:J77" si="88">K76+L76+M76+N76+O76</f>
        <v>0</v>
      </c>
      <c r="K76" s="17">
        <f t="shared" ref="K76:K77" si="89">L76+M76+N76+O76+P76</f>
        <v>0</v>
      </c>
      <c r="L76" s="17">
        <f t="shared" ref="L76:L77" si="90">M76+N76+O76+P76+Q76</f>
        <v>0</v>
      </c>
      <c r="M76" s="17">
        <f t="shared" ref="M76:M77" si="91">N76+O76+P76+Q76+R76</f>
        <v>0</v>
      </c>
    </row>
    <row r="77" spans="1:13" ht="30.75" customHeight="1" outlineLevel="2" x14ac:dyDescent="0.25">
      <c r="A77" s="40"/>
      <c r="B77" s="40"/>
      <c r="C77" s="10" t="s">
        <v>109</v>
      </c>
      <c r="D77" s="17">
        <f t="shared" si="80"/>
        <v>0</v>
      </c>
      <c r="E77" s="17">
        <f t="shared" si="83"/>
        <v>0</v>
      </c>
      <c r="F77" s="17">
        <f t="shared" si="84"/>
        <v>0</v>
      </c>
      <c r="G77" s="17">
        <f t="shared" si="85"/>
        <v>0</v>
      </c>
      <c r="H77" s="17">
        <f t="shared" si="86"/>
        <v>0</v>
      </c>
      <c r="I77" s="17">
        <f t="shared" si="87"/>
        <v>0</v>
      </c>
      <c r="J77" s="17">
        <f t="shared" si="88"/>
        <v>0</v>
      </c>
      <c r="K77" s="17">
        <f t="shared" si="89"/>
        <v>0</v>
      </c>
      <c r="L77" s="17">
        <f t="shared" si="90"/>
        <v>0</v>
      </c>
      <c r="M77" s="17">
        <f t="shared" si="91"/>
        <v>0</v>
      </c>
    </row>
    <row r="78" spans="1:13" ht="30.75" customHeight="1" outlineLevel="2" x14ac:dyDescent="0.25">
      <c r="A78" s="40" t="s">
        <v>25</v>
      </c>
      <c r="B78" s="40" t="s">
        <v>26</v>
      </c>
      <c r="C78" s="10" t="s">
        <v>103</v>
      </c>
      <c r="D78" s="17">
        <f t="shared" si="80"/>
        <v>20731717.16</v>
      </c>
      <c r="E78" s="17">
        <f>E80+E84</f>
        <v>10365858.58</v>
      </c>
      <c r="F78" s="17">
        <f t="shared" ref="F78:G78" si="92">F80+F84</f>
        <v>5182929.29</v>
      </c>
      <c r="G78" s="17">
        <f t="shared" si="92"/>
        <v>5182929.29</v>
      </c>
      <c r="H78" s="17">
        <f t="shared" ref="H78:I78" si="93">H80+H84</f>
        <v>0</v>
      </c>
      <c r="I78" s="17">
        <f t="shared" si="93"/>
        <v>0</v>
      </c>
      <c r="J78" s="17">
        <f t="shared" ref="J78:M78" si="94">J80+J84</f>
        <v>0</v>
      </c>
      <c r="K78" s="17">
        <f t="shared" si="94"/>
        <v>0</v>
      </c>
      <c r="L78" s="17">
        <f t="shared" si="94"/>
        <v>0</v>
      </c>
      <c r="M78" s="17">
        <f t="shared" si="94"/>
        <v>0</v>
      </c>
    </row>
    <row r="79" spans="1:13" ht="30.75" customHeight="1" outlineLevel="2" x14ac:dyDescent="0.25">
      <c r="A79" s="40"/>
      <c r="B79" s="40"/>
      <c r="C79" s="10" t="s">
        <v>104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ht="45.75" customHeight="1" outlineLevel="2" x14ac:dyDescent="0.25">
      <c r="A80" s="40"/>
      <c r="B80" s="40"/>
      <c r="C80" s="10" t="s">
        <v>105</v>
      </c>
      <c r="D80" s="17">
        <f t="shared" si="80"/>
        <v>20731717.16</v>
      </c>
      <c r="E80" s="17">
        <f>E81+E82+E83</f>
        <v>10365858.58</v>
      </c>
      <c r="F80" s="17">
        <f t="shared" ref="F80:G80" si="95">F81+F82+F83</f>
        <v>5182929.29</v>
      </c>
      <c r="G80" s="17">
        <f t="shared" si="95"/>
        <v>5182929.29</v>
      </c>
      <c r="H80" s="17">
        <f t="shared" ref="H80:I80" si="96">H81+H82+H83</f>
        <v>0</v>
      </c>
      <c r="I80" s="17">
        <f t="shared" si="96"/>
        <v>0</v>
      </c>
      <c r="J80" s="17">
        <f t="shared" ref="J80:M80" si="97">J81+J82+J83</f>
        <v>0</v>
      </c>
      <c r="K80" s="17">
        <f t="shared" si="97"/>
        <v>0</v>
      </c>
      <c r="L80" s="17">
        <f t="shared" si="97"/>
        <v>0</v>
      </c>
      <c r="M80" s="17">
        <f t="shared" si="97"/>
        <v>0</v>
      </c>
    </row>
    <row r="81" spans="1:13" ht="30.75" customHeight="1" outlineLevel="2" x14ac:dyDescent="0.25">
      <c r="A81" s="40"/>
      <c r="B81" s="40"/>
      <c r="C81" s="10" t="s">
        <v>106</v>
      </c>
      <c r="D81" s="17">
        <f t="shared" si="80"/>
        <v>207317.16</v>
      </c>
      <c r="E81" s="17">
        <f t="shared" ref="E81:E84" si="98">F81+G81+H81+I81+J81</f>
        <v>103658.58</v>
      </c>
      <c r="F81" s="17">
        <f t="shared" ref="F81:F84" si="99">G81+H81+I81+J81+K81</f>
        <v>51829.29</v>
      </c>
      <c r="G81" s="17">
        <v>51829.29</v>
      </c>
      <c r="H81" s="17">
        <f t="shared" ref="H81:H84" si="100">I81+J81+K81+L81+M81</f>
        <v>0</v>
      </c>
      <c r="I81" s="17">
        <f t="shared" ref="I81:I84" si="101">J81+K81+L81+M81+N81</f>
        <v>0</v>
      </c>
      <c r="J81" s="17">
        <f t="shared" ref="J81:J84" si="102">K81+L81+M81+N81+O81</f>
        <v>0</v>
      </c>
      <c r="K81" s="17">
        <f t="shared" ref="K81:K84" si="103">L81+M81+N81+O81+P81</f>
        <v>0</v>
      </c>
      <c r="L81" s="17">
        <f t="shared" ref="L81:L84" si="104">M81+N81+O81+P81+Q81</f>
        <v>0</v>
      </c>
      <c r="M81" s="17">
        <f t="shared" ref="M81:M84" si="105">N81+O81+P81+Q81+R81</f>
        <v>0</v>
      </c>
    </row>
    <row r="82" spans="1:13" ht="30.75" customHeight="1" outlineLevel="2" x14ac:dyDescent="0.25">
      <c r="A82" s="40"/>
      <c r="B82" s="40"/>
      <c r="C82" s="10" t="s">
        <v>107</v>
      </c>
      <c r="D82" s="17">
        <f t="shared" si="80"/>
        <v>20524400</v>
      </c>
      <c r="E82" s="17">
        <f t="shared" si="98"/>
        <v>10262200</v>
      </c>
      <c r="F82" s="17">
        <f t="shared" si="99"/>
        <v>5131100</v>
      </c>
      <c r="G82" s="17">
        <v>5131100</v>
      </c>
      <c r="H82" s="17">
        <f t="shared" si="100"/>
        <v>0</v>
      </c>
      <c r="I82" s="17">
        <f t="shared" si="101"/>
        <v>0</v>
      </c>
      <c r="J82" s="17">
        <f t="shared" si="102"/>
        <v>0</v>
      </c>
      <c r="K82" s="17">
        <f t="shared" si="103"/>
        <v>0</v>
      </c>
      <c r="L82" s="17">
        <f t="shared" si="104"/>
        <v>0</v>
      </c>
      <c r="M82" s="17">
        <f t="shared" si="105"/>
        <v>0</v>
      </c>
    </row>
    <row r="83" spans="1:13" ht="30.75" customHeight="1" outlineLevel="2" x14ac:dyDescent="0.25">
      <c r="A83" s="40"/>
      <c r="B83" s="40"/>
      <c r="C83" s="10" t="s">
        <v>108</v>
      </c>
      <c r="D83" s="17">
        <f t="shared" si="80"/>
        <v>0</v>
      </c>
      <c r="E83" s="17">
        <f t="shared" si="98"/>
        <v>0</v>
      </c>
      <c r="F83" s="17">
        <f t="shared" si="99"/>
        <v>0</v>
      </c>
      <c r="G83" s="17">
        <f t="shared" ref="G83:G84" si="106">H83+I83+J83+K83+L83</f>
        <v>0</v>
      </c>
      <c r="H83" s="17">
        <f t="shared" si="100"/>
        <v>0</v>
      </c>
      <c r="I83" s="17">
        <f t="shared" si="101"/>
        <v>0</v>
      </c>
      <c r="J83" s="17">
        <f t="shared" si="102"/>
        <v>0</v>
      </c>
      <c r="K83" s="17">
        <f t="shared" si="103"/>
        <v>0</v>
      </c>
      <c r="L83" s="17">
        <f t="shared" si="104"/>
        <v>0</v>
      </c>
      <c r="M83" s="17">
        <f t="shared" si="105"/>
        <v>0</v>
      </c>
    </row>
    <row r="84" spans="1:13" ht="30.75" customHeight="1" outlineLevel="2" x14ac:dyDescent="0.25">
      <c r="A84" s="40"/>
      <c r="B84" s="40"/>
      <c r="C84" s="10" t="s">
        <v>109</v>
      </c>
      <c r="D84" s="17">
        <f t="shared" si="80"/>
        <v>0</v>
      </c>
      <c r="E84" s="17">
        <f t="shared" si="98"/>
        <v>0</v>
      </c>
      <c r="F84" s="17">
        <f t="shared" si="99"/>
        <v>0</v>
      </c>
      <c r="G84" s="17">
        <f t="shared" si="106"/>
        <v>0</v>
      </c>
      <c r="H84" s="17">
        <f t="shared" si="100"/>
        <v>0</v>
      </c>
      <c r="I84" s="17">
        <f t="shared" si="101"/>
        <v>0</v>
      </c>
      <c r="J84" s="17">
        <f t="shared" si="102"/>
        <v>0</v>
      </c>
      <c r="K84" s="17">
        <f t="shared" si="103"/>
        <v>0</v>
      </c>
      <c r="L84" s="17">
        <f t="shared" si="104"/>
        <v>0</v>
      </c>
      <c r="M84" s="17">
        <f t="shared" si="105"/>
        <v>0</v>
      </c>
    </row>
    <row r="85" spans="1:13" ht="30.75" customHeight="1" outlineLevel="2" x14ac:dyDescent="0.25">
      <c r="A85" s="40" t="s">
        <v>27</v>
      </c>
      <c r="B85" s="40" t="s">
        <v>20</v>
      </c>
      <c r="C85" s="10" t="s">
        <v>103</v>
      </c>
      <c r="D85" s="17">
        <f t="shared" si="80"/>
        <v>179799143.41</v>
      </c>
      <c r="E85" s="17">
        <f>E87+E91</f>
        <v>32931937.489999998</v>
      </c>
      <c r="F85" s="17">
        <f t="shared" ref="F85:G85" si="107">F87+F91</f>
        <v>37097500.640000001</v>
      </c>
      <c r="G85" s="17">
        <f t="shared" si="107"/>
        <v>41330501.640000001</v>
      </c>
      <c r="H85" s="17">
        <f t="shared" ref="H85:I85" si="108">H87+H91</f>
        <v>34219601.82</v>
      </c>
      <c r="I85" s="17">
        <f t="shared" si="108"/>
        <v>34219601.82</v>
      </c>
      <c r="J85" s="17">
        <f t="shared" ref="J85:M85" si="109">J87+J91</f>
        <v>0</v>
      </c>
      <c r="K85" s="17">
        <f t="shared" si="109"/>
        <v>0</v>
      </c>
      <c r="L85" s="17">
        <f t="shared" si="109"/>
        <v>0</v>
      </c>
      <c r="M85" s="17">
        <f t="shared" si="109"/>
        <v>0</v>
      </c>
    </row>
    <row r="86" spans="1:13" ht="30.75" customHeight="1" outlineLevel="2" x14ac:dyDescent="0.25">
      <c r="A86" s="40"/>
      <c r="B86" s="40"/>
      <c r="C86" s="10" t="s">
        <v>104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1:13" ht="43.5" customHeight="1" outlineLevel="2" x14ac:dyDescent="0.25">
      <c r="A87" s="40"/>
      <c r="B87" s="40"/>
      <c r="C87" s="10" t="s">
        <v>105</v>
      </c>
      <c r="D87" s="17">
        <f t="shared" si="80"/>
        <v>179799143.41</v>
      </c>
      <c r="E87" s="17">
        <f>E88+E89+E90</f>
        <v>32931937.489999998</v>
      </c>
      <c r="F87" s="17">
        <f t="shared" ref="F87:G87" si="110">F88+F89+F90</f>
        <v>37097500.640000001</v>
      </c>
      <c r="G87" s="17">
        <f t="shared" si="110"/>
        <v>41330501.640000001</v>
      </c>
      <c r="H87" s="17">
        <f t="shared" ref="H87:I87" si="111">H88+H89+H90</f>
        <v>34219601.82</v>
      </c>
      <c r="I87" s="17">
        <f t="shared" si="111"/>
        <v>34219601.82</v>
      </c>
      <c r="J87" s="17">
        <f t="shared" ref="J87:M87" si="112">J88+J89+J90</f>
        <v>0</v>
      </c>
      <c r="K87" s="17">
        <f t="shared" si="112"/>
        <v>0</v>
      </c>
      <c r="L87" s="17">
        <f t="shared" si="112"/>
        <v>0</v>
      </c>
      <c r="M87" s="17">
        <f t="shared" si="112"/>
        <v>0</v>
      </c>
    </row>
    <row r="88" spans="1:13" ht="30.75" customHeight="1" outlineLevel="2" x14ac:dyDescent="0.25">
      <c r="A88" s="40"/>
      <c r="B88" s="40"/>
      <c r="C88" s="10" t="s">
        <v>106</v>
      </c>
      <c r="D88" s="17">
        <f t="shared" si="80"/>
        <v>48642607.929999992</v>
      </c>
      <c r="E88" s="17">
        <f>6614286.22+112464.84-E312</f>
        <v>6653866.3999999994</v>
      </c>
      <c r="F88" s="17">
        <v>7482492.8899999997</v>
      </c>
      <c r="G88" s="17">
        <f>10304271.94+1516881.86+2065588.96</f>
        <v>13886742.759999998</v>
      </c>
      <c r="H88" s="17">
        <v>10309752.939999999</v>
      </c>
      <c r="I88" s="17">
        <v>10309752.939999999</v>
      </c>
      <c r="J88" s="17">
        <v>0</v>
      </c>
      <c r="K88" s="17">
        <v>0</v>
      </c>
      <c r="L88" s="17">
        <v>0</v>
      </c>
      <c r="M88" s="17">
        <v>0</v>
      </c>
    </row>
    <row r="89" spans="1:13" ht="30.75" customHeight="1" outlineLevel="2" x14ac:dyDescent="0.25">
      <c r="A89" s="40"/>
      <c r="B89" s="40"/>
      <c r="C89" s="10" t="s">
        <v>107</v>
      </c>
      <c r="D89" s="17">
        <f t="shared" si="80"/>
        <v>131156535.47999999</v>
      </c>
      <c r="E89" s="17">
        <f>26457144.87+112464.84-E313</f>
        <v>26278071.09</v>
      </c>
      <c r="F89" s="17">
        <v>29615007.75</v>
      </c>
      <c r="G89" s="17">
        <f>23904367.88+3539391</f>
        <v>27443758.879999999</v>
      </c>
      <c r="H89" s="17">
        <v>23909848.879999999</v>
      </c>
      <c r="I89" s="17">
        <v>23909848.879999999</v>
      </c>
      <c r="J89" s="17">
        <v>0</v>
      </c>
      <c r="K89" s="17">
        <v>0</v>
      </c>
      <c r="L89" s="17">
        <v>0</v>
      </c>
      <c r="M89" s="17">
        <v>0</v>
      </c>
    </row>
    <row r="90" spans="1:13" ht="30.75" customHeight="1" outlineLevel="2" x14ac:dyDescent="0.25">
      <c r="A90" s="40"/>
      <c r="B90" s="40"/>
      <c r="C90" s="10" t="s">
        <v>108</v>
      </c>
      <c r="D90" s="17">
        <f t="shared" si="80"/>
        <v>0</v>
      </c>
      <c r="E90" s="17">
        <f t="shared" ref="E90:E91" si="113">F90+G90+H90+I90+J90</f>
        <v>0</v>
      </c>
      <c r="F90" s="17">
        <f t="shared" ref="F90:F91" si="114">G90+H90+I90+J90+K90</f>
        <v>0</v>
      </c>
      <c r="G90" s="17">
        <f t="shared" ref="G90:G91" si="115">H90+I90+J90+K90+L90</f>
        <v>0</v>
      </c>
      <c r="H90" s="17">
        <f t="shared" ref="H90:H91" si="116">I90+J90+K90+L90+M90</f>
        <v>0</v>
      </c>
      <c r="I90" s="17">
        <f t="shared" ref="I90:I91" si="117">J90+K90+L90+M90+N90</f>
        <v>0</v>
      </c>
      <c r="J90" s="17">
        <f t="shared" ref="J90:J91" si="118">K90+L90+M90+N90+O90</f>
        <v>0</v>
      </c>
      <c r="K90" s="17">
        <f t="shared" ref="K90:K91" si="119">L90+M90+N90+O90+P90</f>
        <v>0</v>
      </c>
      <c r="L90" s="17">
        <f t="shared" ref="L90:L91" si="120">M90+N90+O90+P90+Q90</f>
        <v>0</v>
      </c>
      <c r="M90" s="17">
        <f t="shared" ref="M90:M91" si="121">N90+O90+P90+Q90+R90</f>
        <v>0</v>
      </c>
    </row>
    <row r="91" spans="1:13" ht="30.75" customHeight="1" outlineLevel="2" x14ac:dyDescent="0.25">
      <c r="A91" s="40"/>
      <c r="B91" s="40"/>
      <c r="C91" s="10" t="s">
        <v>109</v>
      </c>
      <c r="D91" s="17">
        <f t="shared" si="80"/>
        <v>0</v>
      </c>
      <c r="E91" s="17">
        <f t="shared" si="113"/>
        <v>0</v>
      </c>
      <c r="F91" s="17">
        <f t="shared" si="114"/>
        <v>0</v>
      </c>
      <c r="G91" s="17">
        <f t="shared" si="115"/>
        <v>0</v>
      </c>
      <c r="H91" s="17">
        <f t="shared" si="116"/>
        <v>0</v>
      </c>
      <c r="I91" s="17">
        <f t="shared" si="117"/>
        <v>0</v>
      </c>
      <c r="J91" s="17">
        <f t="shared" si="118"/>
        <v>0</v>
      </c>
      <c r="K91" s="17">
        <f t="shared" si="119"/>
        <v>0</v>
      </c>
      <c r="L91" s="17">
        <f t="shared" si="120"/>
        <v>0</v>
      </c>
      <c r="M91" s="17">
        <f t="shared" si="121"/>
        <v>0</v>
      </c>
    </row>
    <row r="92" spans="1:13" ht="30.75" customHeight="1" outlineLevel="1" x14ac:dyDescent="0.25">
      <c r="A92" s="40" t="s">
        <v>116</v>
      </c>
      <c r="B92" s="40" t="s">
        <v>28</v>
      </c>
      <c r="C92" s="10" t="s">
        <v>103</v>
      </c>
      <c r="D92" s="17">
        <f t="shared" si="80"/>
        <v>2795672.2</v>
      </c>
      <c r="E92" s="17">
        <f>E94+E98</f>
        <v>288562.09999999998</v>
      </c>
      <c r="F92" s="17">
        <f t="shared" ref="F92:G92" si="122">F94+F98</f>
        <v>1507110.1</v>
      </c>
      <c r="G92" s="17">
        <f t="shared" si="122"/>
        <v>1000000</v>
      </c>
      <c r="H92" s="17">
        <f t="shared" ref="H92:I92" si="123">H94+H98</f>
        <v>0</v>
      </c>
      <c r="I92" s="17">
        <f t="shared" si="123"/>
        <v>0</v>
      </c>
      <c r="J92" s="17">
        <f t="shared" ref="J92:M92" si="124">J94+J98</f>
        <v>0</v>
      </c>
      <c r="K92" s="17">
        <f t="shared" si="124"/>
        <v>0</v>
      </c>
      <c r="L92" s="17">
        <f t="shared" si="124"/>
        <v>0</v>
      </c>
      <c r="M92" s="17">
        <f t="shared" si="124"/>
        <v>0</v>
      </c>
    </row>
    <row r="93" spans="1:13" ht="30.75" customHeight="1" outlineLevel="1" x14ac:dyDescent="0.25">
      <c r="A93" s="40"/>
      <c r="B93" s="40"/>
      <c r="C93" s="10" t="s">
        <v>104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1:13" ht="47.25" customHeight="1" outlineLevel="1" x14ac:dyDescent="0.25">
      <c r="A94" s="40"/>
      <c r="B94" s="40"/>
      <c r="C94" s="10" t="s">
        <v>105</v>
      </c>
      <c r="D94" s="17">
        <f t="shared" si="80"/>
        <v>2795672.2</v>
      </c>
      <c r="E94" s="17">
        <f>E95+E96+E97</f>
        <v>288562.09999999998</v>
      </c>
      <c r="F94" s="17">
        <f>F95+F96+F97</f>
        <v>1507110.1</v>
      </c>
      <c r="G94" s="17">
        <f t="shared" ref="G94" si="125">G95+G96+G97</f>
        <v>1000000</v>
      </c>
      <c r="H94" s="17">
        <f t="shared" ref="H94:I94" si="126">H95+H96+H97</f>
        <v>0</v>
      </c>
      <c r="I94" s="17">
        <f t="shared" si="126"/>
        <v>0</v>
      </c>
      <c r="J94" s="17">
        <f t="shared" ref="J94:M94" si="127">J95+J96+J97</f>
        <v>0</v>
      </c>
      <c r="K94" s="17">
        <f t="shared" si="127"/>
        <v>0</v>
      </c>
      <c r="L94" s="17">
        <f t="shared" si="127"/>
        <v>0</v>
      </c>
      <c r="M94" s="17">
        <f t="shared" si="127"/>
        <v>0</v>
      </c>
    </row>
    <row r="95" spans="1:13" ht="30.75" customHeight="1" outlineLevel="1" x14ac:dyDescent="0.25">
      <c r="A95" s="40"/>
      <c r="B95" s="40"/>
      <c r="C95" s="10" t="s">
        <v>106</v>
      </c>
      <c r="D95" s="17">
        <f t="shared" si="80"/>
        <v>2795672.2</v>
      </c>
      <c r="E95" s="17">
        <v>288562.09999999998</v>
      </c>
      <c r="F95" s="17">
        <v>1507110.1</v>
      </c>
      <c r="G95" s="17">
        <v>1000000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</row>
    <row r="96" spans="1:13" ht="30.75" customHeight="1" outlineLevel="1" x14ac:dyDescent="0.25">
      <c r="A96" s="40"/>
      <c r="B96" s="40"/>
      <c r="C96" s="10" t="s">
        <v>107</v>
      </c>
      <c r="D96" s="17">
        <f t="shared" si="80"/>
        <v>0</v>
      </c>
      <c r="E96" s="17">
        <f t="shared" ref="E96:E98" si="128">F96+G96+H96+I96+J96</f>
        <v>0</v>
      </c>
      <c r="F96" s="17">
        <f t="shared" ref="F96:F98" si="129">G96+H96+I96+J96+K96</f>
        <v>0</v>
      </c>
      <c r="G96" s="17">
        <f t="shared" ref="G96:G98" si="130">H96+I96+J96+K96+L96</f>
        <v>0</v>
      </c>
      <c r="H96" s="17">
        <f t="shared" ref="H96:H98" si="131">I96+J96+K96+L96+M96</f>
        <v>0</v>
      </c>
      <c r="I96" s="17">
        <f t="shared" ref="I96:I98" si="132">J96+K96+L96+M96+N96</f>
        <v>0</v>
      </c>
      <c r="J96" s="17">
        <f t="shared" ref="J96:J98" si="133">K96+L96+M96+N96+O96</f>
        <v>0</v>
      </c>
      <c r="K96" s="17">
        <f t="shared" ref="K96:K98" si="134">L96+M96+N96+O96+P96</f>
        <v>0</v>
      </c>
      <c r="L96" s="17">
        <f t="shared" ref="L96:L98" si="135">M96+N96+O96+P96+Q96</f>
        <v>0</v>
      </c>
      <c r="M96" s="17">
        <f t="shared" ref="M96:M98" si="136">N96+O96+P96+Q96+R96</f>
        <v>0</v>
      </c>
    </row>
    <row r="97" spans="1:13" ht="30.75" customHeight="1" outlineLevel="1" x14ac:dyDescent="0.25">
      <c r="A97" s="40"/>
      <c r="B97" s="40"/>
      <c r="C97" s="10" t="s">
        <v>108</v>
      </c>
      <c r="D97" s="17">
        <f t="shared" si="80"/>
        <v>0</v>
      </c>
      <c r="E97" s="17">
        <f t="shared" si="128"/>
        <v>0</v>
      </c>
      <c r="F97" s="17">
        <f t="shared" si="129"/>
        <v>0</v>
      </c>
      <c r="G97" s="17">
        <f t="shared" si="130"/>
        <v>0</v>
      </c>
      <c r="H97" s="17">
        <f t="shared" si="131"/>
        <v>0</v>
      </c>
      <c r="I97" s="17">
        <f t="shared" si="132"/>
        <v>0</v>
      </c>
      <c r="J97" s="17">
        <f t="shared" si="133"/>
        <v>0</v>
      </c>
      <c r="K97" s="17">
        <f t="shared" si="134"/>
        <v>0</v>
      </c>
      <c r="L97" s="17">
        <f t="shared" si="135"/>
        <v>0</v>
      </c>
      <c r="M97" s="17">
        <f t="shared" si="136"/>
        <v>0</v>
      </c>
    </row>
    <row r="98" spans="1:13" ht="30.75" customHeight="1" outlineLevel="1" x14ac:dyDescent="0.25">
      <c r="A98" s="40"/>
      <c r="B98" s="40"/>
      <c r="C98" s="10" t="s">
        <v>109</v>
      </c>
      <c r="D98" s="17">
        <f t="shared" si="80"/>
        <v>0</v>
      </c>
      <c r="E98" s="17">
        <f t="shared" si="128"/>
        <v>0</v>
      </c>
      <c r="F98" s="17">
        <f t="shared" si="129"/>
        <v>0</v>
      </c>
      <c r="G98" s="17">
        <f t="shared" si="130"/>
        <v>0</v>
      </c>
      <c r="H98" s="17">
        <f t="shared" si="131"/>
        <v>0</v>
      </c>
      <c r="I98" s="17">
        <f t="shared" si="132"/>
        <v>0</v>
      </c>
      <c r="J98" s="17">
        <f t="shared" si="133"/>
        <v>0</v>
      </c>
      <c r="K98" s="17">
        <f t="shared" si="134"/>
        <v>0</v>
      </c>
      <c r="L98" s="17">
        <f t="shared" si="135"/>
        <v>0</v>
      </c>
      <c r="M98" s="17">
        <f t="shared" si="136"/>
        <v>0</v>
      </c>
    </row>
    <row r="99" spans="1:13" ht="30.75" customHeight="1" outlineLevel="1" x14ac:dyDescent="0.25">
      <c r="A99" s="40" t="s">
        <v>117</v>
      </c>
      <c r="B99" s="40" t="s">
        <v>29</v>
      </c>
      <c r="C99" s="10" t="s">
        <v>103</v>
      </c>
      <c r="D99" s="17">
        <f t="shared" si="80"/>
        <v>541456.30000000005</v>
      </c>
      <c r="E99" s="17">
        <f>E101+E105</f>
        <v>220434.82</v>
      </c>
      <c r="F99" s="17">
        <f t="shared" ref="F99:G99" si="137">F101+F105</f>
        <v>136021.48000000001</v>
      </c>
      <c r="G99" s="17">
        <f t="shared" si="137"/>
        <v>185000</v>
      </c>
      <c r="H99" s="17">
        <f t="shared" ref="H99:I99" si="138">H101+H105</f>
        <v>0</v>
      </c>
      <c r="I99" s="17">
        <f t="shared" si="138"/>
        <v>0</v>
      </c>
      <c r="J99" s="17">
        <f t="shared" ref="J99:M99" si="139">J101+J105</f>
        <v>0</v>
      </c>
      <c r="K99" s="17">
        <f t="shared" si="139"/>
        <v>0</v>
      </c>
      <c r="L99" s="17">
        <f t="shared" si="139"/>
        <v>0</v>
      </c>
      <c r="M99" s="17">
        <f t="shared" si="139"/>
        <v>0</v>
      </c>
    </row>
    <row r="100" spans="1:13" ht="30.75" customHeight="1" outlineLevel="1" x14ac:dyDescent="0.25">
      <c r="A100" s="40"/>
      <c r="B100" s="40"/>
      <c r="C100" s="10" t="s">
        <v>104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ht="48.75" customHeight="1" outlineLevel="1" x14ac:dyDescent="0.25">
      <c r="A101" s="40"/>
      <c r="B101" s="40"/>
      <c r="C101" s="10" t="s">
        <v>105</v>
      </c>
      <c r="D101" s="17">
        <f t="shared" si="80"/>
        <v>541456.30000000005</v>
      </c>
      <c r="E101" s="17">
        <f>E102+E103+E104</f>
        <v>220434.82</v>
      </c>
      <c r="F101" s="17">
        <f t="shared" ref="F101:G101" si="140">F102+F103+F104</f>
        <v>136021.48000000001</v>
      </c>
      <c r="G101" s="17">
        <f t="shared" si="140"/>
        <v>185000</v>
      </c>
      <c r="H101" s="17">
        <f t="shared" ref="H101:I101" si="141">H102+H103+H104</f>
        <v>0</v>
      </c>
      <c r="I101" s="17">
        <f t="shared" si="141"/>
        <v>0</v>
      </c>
      <c r="J101" s="17">
        <f t="shared" ref="J101:M101" si="142">J102+J103+J104</f>
        <v>0</v>
      </c>
      <c r="K101" s="17">
        <f t="shared" si="142"/>
        <v>0</v>
      </c>
      <c r="L101" s="17">
        <f t="shared" si="142"/>
        <v>0</v>
      </c>
      <c r="M101" s="17">
        <f t="shared" si="142"/>
        <v>0</v>
      </c>
    </row>
    <row r="102" spans="1:13" ht="30.75" customHeight="1" outlineLevel="1" x14ac:dyDescent="0.25">
      <c r="A102" s="40"/>
      <c r="B102" s="40"/>
      <c r="C102" s="10" t="s">
        <v>106</v>
      </c>
      <c r="D102" s="17">
        <f t="shared" si="80"/>
        <v>541456.30000000005</v>
      </c>
      <c r="E102" s="17">
        <f>161434.82+59000</f>
        <v>220434.82</v>
      </c>
      <c r="F102" s="17">
        <v>136021.48000000001</v>
      </c>
      <c r="G102" s="17">
        <v>185000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</row>
    <row r="103" spans="1:13" ht="30.75" customHeight="1" outlineLevel="1" x14ac:dyDescent="0.25">
      <c r="A103" s="40"/>
      <c r="B103" s="40"/>
      <c r="C103" s="10" t="s">
        <v>107</v>
      </c>
      <c r="D103" s="17">
        <f t="shared" si="80"/>
        <v>0</v>
      </c>
      <c r="E103" s="17">
        <f t="shared" ref="E103:E105" si="143">F103+G103+H103+I103+J103</f>
        <v>0</v>
      </c>
      <c r="F103" s="17">
        <f t="shared" ref="F103:F105" si="144">G103+H103+I103+J103+K103</f>
        <v>0</v>
      </c>
      <c r="G103" s="17">
        <f t="shared" ref="G103:G105" si="145">H103+I103+J103+K103+L103</f>
        <v>0</v>
      </c>
      <c r="H103" s="17">
        <f t="shared" ref="H103:H105" si="146">I103+J103+K103+L103+M103</f>
        <v>0</v>
      </c>
      <c r="I103" s="17">
        <f t="shared" ref="I103:I105" si="147">J103+K103+L103+M103+N103</f>
        <v>0</v>
      </c>
      <c r="J103" s="17">
        <f t="shared" ref="J103:J104" si="148">K103+L103+M103+N103+O103</f>
        <v>0</v>
      </c>
      <c r="K103" s="17">
        <f t="shared" ref="K103:K104" si="149">L103+M103+N103+O103+P103</f>
        <v>0</v>
      </c>
      <c r="L103" s="17">
        <f t="shared" ref="L103:L104" si="150">M103+N103+O103+P103+Q103</f>
        <v>0</v>
      </c>
      <c r="M103" s="17">
        <f t="shared" ref="M103:M104" si="151">N103+O103+P103+Q103+R103</f>
        <v>0</v>
      </c>
    </row>
    <row r="104" spans="1:13" ht="30.75" customHeight="1" outlineLevel="1" x14ac:dyDescent="0.25">
      <c r="A104" s="40"/>
      <c r="B104" s="40"/>
      <c r="C104" s="10" t="s">
        <v>108</v>
      </c>
      <c r="D104" s="17">
        <f t="shared" si="80"/>
        <v>0</v>
      </c>
      <c r="E104" s="17">
        <f t="shared" si="143"/>
        <v>0</v>
      </c>
      <c r="F104" s="17">
        <f t="shared" si="144"/>
        <v>0</v>
      </c>
      <c r="G104" s="17">
        <f t="shared" si="145"/>
        <v>0</v>
      </c>
      <c r="H104" s="17">
        <f t="shared" si="146"/>
        <v>0</v>
      </c>
      <c r="I104" s="17">
        <f t="shared" si="147"/>
        <v>0</v>
      </c>
      <c r="J104" s="17">
        <f t="shared" si="148"/>
        <v>0</v>
      </c>
      <c r="K104" s="17">
        <f t="shared" si="149"/>
        <v>0</v>
      </c>
      <c r="L104" s="17">
        <f t="shared" si="150"/>
        <v>0</v>
      </c>
      <c r="M104" s="17">
        <f t="shared" si="151"/>
        <v>0</v>
      </c>
    </row>
    <row r="105" spans="1:13" ht="30.75" customHeight="1" outlineLevel="1" x14ac:dyDescent="0.25">
      <c r="A105" s="40"/>
      <c r="B105" s="40"/>
      <c r="C105" s="10" t="s">
        <v>109</v>
      </c>
      <c r="D105" s="17">
        <f t="shared" si="80"/>
        <v>0</v>
      </c>
      <c r="E105" s="17">
        <f t="shared" si="143"/>
        <v>0</v>
      </c>
      <c r="F105" s="17">
        <f t="shared" si="144"/>
        <v>0</v>
      </c>
      <c r="G105" s="17">
        <f t="shared" si="145"/>
        <v>0</v>
      </c>
      <c r="H105" s="17">
        <f t="shared" si="146"/>
        <v>0</v>
      </c>
      <c r="I105" s="17">
        <f t="shared" si="147"/>
        <v>0</v>
      </c>
      <c r="J105" s="17">
        <f t="shared" ref="J105" si="152">K105+L105+M105+N105+O105</f>
        <v>0</v>
      </c>
      <c r="K105" s="17">
        <f t="shared" ref="K105" si="153">L105+M105+N105+O105+P105</f>
        <v>0</v>
      </c>
      <c r="L105" s="17">
        <f t="shared" ref="L105" si="154">M105+N105+O105+P105+Q105</f>
        <v>0</v>
      </c>
      <c r="M105" s="17">
        <f t="shared" ref="M105" si="155">N105+O105+P105+Q105+R105</f>
        <v>0</v>
      </c>
    </row>
    <row r="106" spans="1:13" ht="30.75" customHeight="1" outlineLevel="1" x14ac:dyDescent="0.25">
      <c r="A106" s="40" t="s">
        <v>30</v>
      </c>
      <c r="B106" s="40" t="s">
        <v>31</v>
      </c>
      <c r="C106" s="10" t="s">
        <v>103</v>
      </c>
      <c r="D106" s="17">
        <f t="shared" si="80"/>
        <v>985493.7</v>
      </c>
      <c r="E106" s="17">
        <f>E108+E112</f>
        <v>196500.4</v>
      </c>
      <c r="F106" s="17">
        <f t="shared" ref="F106:G106" si="156">F108+F112</f>
        <v>338993.3</v>
      </c>
      <c r="G106" s="17">
        <f t="shared" si="156"/>
        <v>450000</v>
      </c>
      <c r="H106" s="17">
        <f t="shared" ref="H106:I106" si="157">H108+H112</f>
        <v>0</v>
      </c>
      <c r="I106" s="17">
        <f t="shared" si="157"/>
        <v>0</v>
      </c>
      <c r="J106" s="17">
        <f t="shared" ref="J106:M106" si="158">J108+J112</f>
        <v>0</v>
      </c>
      <c r="K106" s="17">
        <f t="shared" si="158"/>
        <v>0</v>
      </c>
      <c r="L106" s="17">
        <f t="shared" si="158"/>
        <v>0</v>
      </c>
      <c r="M106" s="17">
        <f t="shared" si="158"/>
        <v>0</v>
      </c>
    </row>
    <row r="107" spans="1:13" ht="30.75" customHeight="1" outlineLevel="1" x14ac:dyDescent="0.25">
      <c r="A107" s="40"/>
      <c r="B107" s="40"/>
      <c r="C107" s="10" t="s">
        <v>104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1:13" ht="46.5" customHeight="1" outlineLevel="1" x14ac:dyDescent="0.25">
      <c r="A108" s="40"/>
      <c r="B108" s="40"/>
      <c r="C108" s="10" t="s">
        <v>105</v>
      </c>
      <c r="D108" s="17">
        <f t="shared" si="80"/>
        <v>985493.7</v>
      </c>
      <c r="E108" s="17">
        <f>E109+E110+E111</f>
        <v>196500.4</v>
      </c>
      <c r="F108" s="17">
        <f t="shared" ref="F108:G108" si="159">F109+F110+F111</f>
        <v>338993.3</v>
      </c>
      <c r="G108" s="17">
        <f t="shared" si="159"/>
        <v>450000</v>
      </c>
      <c r="H108" s="17">
        <f t="shared" ref="H108:I108" si="160">H109+H110+H111</f>
        <v>0</v>
      </c>
      <c r="I108" s="17">
        <f t="shared" si="160"/>
        <v>0</v>
      </c>
      <c r="J108" s="17">
        <f t="shared" ref="J108:M108" si="161">J109+J110+J111</f>
        <v>0</v>
      </c>
      <c r="K108" s="17">
        <f t="shared" si="161"/>
        <v>0</v>
      </c>
      <c r="L108" s="17">
        <f t="shared" si="161"/>
        <v>0</v>
      </c>
      <c r="M108" s="17">
        <f t="shared" si="161"/>
        <v>0</v>
      </c>
    </row>
    <row r="109" spans="1:13" ht="30.75" customHeight="1" outlineLevel="1" x14ac:dyDescent="0.25">
      <c r="A109" s="40"/>
      <c r="B109" s="40"/>
      <c r="C109" s="10" t="s">
        <v>106</v>
      </c>
      <c r="D109" s="17">
        <f t="shared" si="80"/>
        <v>985493.7</v>
      </c>
      <c r="E109" s="17">
        <v>196500.4</v>
      </c>
      <c r="F109" s="17">
        <v>338993.3</v>
      </c>
      <c r="G109" s="17">
        <v>450000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</row>
    <row r="110" spans="1:13" ht="30.75" customHeight="1" outlineLevel="1" x14ac:dyDescent="0.25">
      <c r="A110" s="40"/>
      <c r="B110" s="40"/>
      <c r="C110" s="10" t="s">
        <v>107</v>
      </c>
      <c r="D110" s="17">
        <f t="shared" si="80"/>
        <v>0</v>
      </c>
      <c r="E110" s="17">
        <f t="shared" ref="E110:I112" si="162">E117+E124</f>
        <v>0</v>
      </c>
      <c r="F110" s="17">
        <f t="shared" si="162"/>
        <v>0</v>
      </c>
      <c r="G110" s="17">
        <f t="shared" si="162"/>
        <v>0</v>
      </c>
      <c r="H110" s="17">
        <f t="shared" si="162"/>
        <v>0</v>
      </c>
      <c r="I110" s="17">
        <f t="shared" si="162"/>
        <v>0</v>
      </c>
      <c r="J110" s="17">
        <f t="shared" ref="J110:M110" si="163">J117+J124</f>
        <v>0</v>
      </c>
      <c r="K110" s="17">
        <f t="shared" si="163"/>
        <v>0</v>
      </c>
      <c r="L110" s="17">
        <f t="shared" si="163"/>
        <v>0</v>
      </c>
      <c r="M110" s="17">
        <f t="shared" si="163"/>
        <v>0</v>
      </c>
    </row>
    <row r="111" spans="1:13" ht="30.75" customHeight="1" outlineLevel="1" x14ac:dyDescent="0.25">
      <c r="A111" s="40"/>
      <c r="B111" s="40"/>
      <c r="C111" s="10" t="s">
        <v>108</v>
      </c>
      <c r="D111" s="17">
        <f t="shared" si="80"/>
        <v>0</v>
      </c>
      <c r="E111" s="17">
        <f t="shared" si="162"/>
        <v>0</v>
      </c>
      <c r="F111" s="17">
        <f t="shared" si="162"/>
        <v>0</v>
      </c>
      <c r="G111" s="17">
        <f t="shared" si="162"/>
        <v>0</v>
      </c>
      <c r="H111" s="17">
        <f t="shared" si="162"/>
        <v>0</v>
      </c>
      <c r="I111" s="17">
        <f t="shared" si="162"/>
        <v>0</v>
      </c>
      <c r="J111" s="17">
        <f t="shared" ref="J111:M111" si="164">J118+J125</f>
        <v>0</v>
      </c>
      <c r="K111" s="17">
        <f t="shared" si="164"/>
        <v>0</v>
      </c>
      <c r="L111" s="17">
        <f t="shared" si="164"/>
        <v>0</v>
      </c>
      <c r="M111" s="17">
        <f t="shared" si="164"/>
        <v>0</v>
      </c>
    </row>
    <row r="112" spans="1:13" ht="30.75" customHeight="1" outlineLevel="1" x14ac:dyDescent="0.25">
      <c r="A112" s="40"/>
      <c r="B112" s="40"/>
      <c r="C112" s="10" t="s">
        <v>109</v>
      </c>
      <c r="D112" s="17">
        <f t="shared" si="80"/>
        <v>0</v>
      </c>
      <c r="E112" s="17">
        <f t="shared" si="162"/>
        <v>0</v>
      </c>
      <c r="F112" s="17">
        <f t="shared" si="162"/>
        <v>0</v>
      </c>
      <c r="G112" s="17">
        <f t="shared" si="162"/>
        <v>0</v>
      </c>
      <c r="H112" s="17">
        <f t="shared" si="162"/>
        <v>0</v>
      </c>
      <c r="I112" s="17">
        <f t="shared" si="162"/>
        <v>0</v>
      </c>
      <c r="J112" s="17">
        <f t="shared" ref="J112:M112" si="165">J119+J126</f>
        <v>0</v>
      </c>
      <c r="K112" s="17">
        <f t="shared" si="165"/>
        <v>0</v>
      </c>
      <c r="L112" s="17">
        <f t="shared" si="165"/>
        <v>0</v>
      </c>
      <c r="M112" s="17">
        <f t="shared" si="165"/>
        <v>0</v>
      </c>
    </row>
    <row r="113" spans="1:13" ht="30.75" customHeight="1" outlineLevel="2" x14ac:dyDescent="0.25">
      <c r="A113" s="40" t="s">
        <v>32</v>
      </c>
      <c r="B113" s="40" t="s">
        <v>33</v>
      </c>
      <c r="C113" s="10" t="s">
        <v>103</v>
      </c>
      <c r="D113" s="17">
        <f t="shared" si="80"/>
        <v>0</v>
      </c>
      <c r="E113" s="17">
        <f>E115+E119</f>
        <v>0</v>
      </c>
      <c r="F113" s="17">
        <f t="shared" ref="F113:I113" si="166">F115+F119</f>
        <v>0</v>
      </c>
      <c r="G113" s="17">
        <f t="shared" si="166"/>
        <v>0</v>
      </c>
      <c r="H113" s="17">
        <f t="shared" si="166"/>
        <v>0</v>
      </c>
      <c r="I113" s="17">
        <f t="shared" si="166"/>
        <v>0</v>
      </c>
      <c r="J113" s="17">
        <f t="shared" ref="J113:M113" si="167">J115+J119</f>
        <v>0</v>
      </c>
      <c r="K113" s="17">
        <f t="shared" si="167"/>
        <v>0</v>
      </c>
      <c r="L113" s="17">
        <f t="shared" si="167"/>
        <v>0</v>
      </c>
      <c r="M113" s="17">
        <f t="shared" si="167"/>
        <v>0</v>
      </c>
    </row>
    <row r="114" spans="1:13" ht="30.75" customHeight="1" outlineLevel="2" x14ac:dyDescent="0.25">
      <c r="A114" s="40"/>
      <c r="B114" s="40"/>
      <c r="C114" s="10" t="s">
        <v>104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1:13" ht="47.25" customHeight="1" outlineLevel="2" x14ac:dyDescent="0.25">
      <c r="A115" s="40"/>
      <c r="B115" s="40"/>
      <c r="C115" s="10" t="s">
        <v>105</v>
      </c>
      <c r="D115" s="17">
        <f t="shared" si="80"/>
        <v>0</v>
      </c>
      <c r="E115" s="17">
        <f>E116+E117+E118</f>
        <v>0</v>
      </c>
      <c r="F115" s="17">
        <f t="shared" ref="F115:M115" si="168">F116+F117+F118</f>
        <v>0</v>
      </c>
      <c r="G115" s="17">
        <f t="shared" si="168"/>
        <v>0</v>
      </c>
      <c r="H115" s="17">
        <f t="shared" si="168"/>
        <v>0</v>
      </c>
      <c r="I115" s="17">
        <f t="shared" si="168"/>
        <v>0</v>
      </c>
      <c r="J115" s="17">
        <f t="shared" si="168"/>
        <v>0</v>
      </c>
      <c r="K115" s="17">
        <f t="shared" si="168"/>
        <v>0</v>
      </c>
      <c r="L115" s="17">
        <f t="shared" si="168"/>
        <v>0</v>
      </c>
      <c r="M115" s="17">
        <f t="shared" si="168"/>
        <v>0</v>
      </c>
    </row>
    <row r="116" spans="1:13" ht="30.75" customHeight="1" outlineLevel="2" x14ac:dyDescent="0.25">
      <c r="A116" s="40"/>
      <c r="B116" s="40"/>
      <c r="C116" s="10" t="s">
        <v>106</v>
      </c>
      <c r="D116" s="17">
        <f t="shared" si="80"/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</row>
    <row r="117" spans="1:13" ht="30.75" customHeight="1" outlineLevel="2" x14ac:dyDescent="0.25">
      <c r="A117" s="40"/>
      <c r="B117" s="40"/>
      <c r="C117" s="10" t="s">
        <v>107</v>
      </c>
      <c r="D117" s="17">
        <f t="shared" si="80"/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</row>
    <row r="118" spans="1:13" ht="30.75" customHeight="1" outlineLevel="2" x14ac:dyDescent="0.25">
      <c r="A118" s="40"/>
      <c r="B118" s="40"/>
      <c r="C118" s="10" t="s">
        <v>108</v>
      </c>
      <c r="D118" s="17">
        <f t="shared" si="80"/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</row>
    <row r="119" spans="1:13" ht="30.75" customHeight="1" outlineLevel="2" x14ac:dyDescent="0.25">
      <c r="A119" s="40"/>
      <c r="B119" s="40"/>
      <c r="C119" s="10" t="s">
        <v>109</v>
      </c>
      <c r="D119" s="17">
        <f t="shared" si="80"/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</row>
    <row r="120" spans="1:13" ht="30.75" customHeight="1" outlineLevel="2" x14ac:dyDescent="0.25">
      <c r="A120" s="40" t="s">
        <v>34</v>
      </c>
      <c r="B120" s="40" t="s">
        <v>35</v>
      </c>
      <c r="C120" s="10" t="s">
        <v>103</v>
      </c>
      <c r="D120" s="17">
        <f t="shared" si="80"/>
        <v>0</v>
      </c>
      <c r="E120" s="17">
        <f>E122+E126</f>
        <v>0</v>
      </c>
      <c r="F120" s="17">
        <f t="shared" ref="F120:M120" si="169">F122+F126</f>
        <v>0</v>
      </c>
      <c r="G120" s="17">
        <f t="shared" si="169"/>
        <v>0</v>
      </c>
      <c r="H120" s="17">
        <f t="shared" si="169"/>
        <v>0</v>
      </c>
      <c r="I120" s="17">
        <f t="shared" si="169"/>
        <v>0</v>
      </c>
      <c r="J120" s="17">
        <f t="shared" si="169"/>
        <v>0</v>
      </c>
      <c r="K120" s="17">
        <f t="shared" si="169"/>
        <v>0</v>
      </c>
      <c r="L120" s="17">
        <f t="shared" si="169"/>
        <v>0</v>
      </c>
      <c r="M120" s="17">
        <f t="shared" si="169"/>
        <v>0</v>
      </c>
    </row>
    <row r="121" spans="1:13" ht="30.75" customHeight="1" outlineLevel="2" x14ac:dyDescent="0.25">
      <c r="A121" s="40"/>
      <c r="B121" s="40"/>
      <c r="C121" s="10" t="s">
        <v>104</v>
      </c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ht="45" customHeight="1" outlineLevel="2" x14ac:dyDescent="0.25">
      <c r="A122" s="40"/>
      <c r="B122" s="40"/>
      <c r="C122" s="10" t="s">
        <v>105</v>
      </c>
      <c r="D122" s="17">
        <f t="shared" si="80"/>
        <v>0</v>
      </c>
      <c r="E122" s="17">
        <f>E123+E124+E125</f>
        <v>0</v>
      </c>
      <c r="F122" s="17">
        <f t="shared" ref="F122:M122" si="170">F123+F124+F125</f>
        <v>0</v>
      </c>
      <c r="G122" s="17">
        <f t="shared" si="170"/>
        <v>0</v>
      </c>
      <c r="H122" s="17">
        <f t="shared" si="170"/>
        <v>0</v>
      </c>
      <c r="I122" s="17">
        <f t="shared" si="170"/>
        <v>0</v>
      </c>
      <c r="J122" s="17">
        <f t="shared" si="170"/>
        <v>0</v>
      </c>
      <c r="K122" s="17">
        <f t="shared" si="170"/>
        <v>0</v>
      </c>
      <c r="L122" s="17">
        <f t="shared" si="170"/>
        <v>0</v>
      </c>
      <c r="M122" s="17">
        <f t="shared" si="170"/>
        <v>0</v>
      </c>
    </row>
    <row r="123" spans="1:13" ht="30.75" customHeight="1" outlineLevel="2" x14ac:dyDescent="0.25">
      <c r="A123" s="40"/>
      <c r="B123" s="40"/>
      <c r="C123" s="10" t="s">
        <v>106</v>
      </c>
      <c r="D123" s="17">
        <f t="shared" si="80"/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</row>
    <row r="124" spans="1:13" ht="30.75" customHeight="1" outlineLevel="2" x14ac:dyDescent="0.25">
      <c r="A124" s="40"/>
      <c r="B124" s="40"/>
      <c r="C124" s="10" t="s">
        <v>107</v>
      </c>
      <c r="D124" s="17">
        <f t="shared" si="80"/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</row>
    <row r="125" spans="1:13" ht="30.75" customHeight="1" outlineLevel="2" x14ac:dyDescent="0.25">
      <c r="A125" s="40"/>
      <c r="B125" s="40"/>
      <c r="C125" s="10" t="s">
        <v>108</v>
      </c>
      <c r="D125" s="17">
        <f t="shared" si="80"/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</row>
    <row r="126" spans="1:13" ht="30.75" customHeight="1" outlineLevel="2" x14ac:dyDescent="0.25">
      <c r="A126" s="40"/>
      <c r="B126" s="40"/>
      <c r="C126" s="10" t="s">
        <v>109</v>
      </c>
      <c r="D126" s="17">
        <f t="shared" si="80"/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</row>
    <row r="127" spans="1:13" ht="30.75" customHeight="1" outlineLevel="1" x14ac:dyDescent="0.25">
      <c r="A127" s="40" t="s">
        <v>36</v>
      </c>
      <c r="B127" s="40" t="s">
        <v>37</v>
      </c>
      <c r="C127" s="10" t="s">
        <v>103</v>
      </c>
      <c r="D127" s="17">
        <f t="shared" si="80"/>
        <v>3383897.74</v>
      </c>
      <c r="E127" s="17">
        <f>E134+E141+E148</f>
        <v>1008565.73</v>
      </c>
      <c r="F127" s="17">
        <f t="shared" ref="F127:G127" si="171">F134+F141+F148</f>
        <v>907332.01</v>
      </c>
      <c r="G127" s="17">
        <f t="shared" si="171"/>
        <v>1468000</v>
      </c>
      <c r="H127" s="17">
        <f t="shared" ref="H127:I127" si="172">H134+H141+H148</f>
        <v>0</v>
      </c>
      <c r="I127" s="17">
        <f t="shared" si="172"/>
        <v>0</v>
      </c>
      <c r="J127" s="17">
        <f t="shared" ref="J127:M127" si="173">J134+J141+J148</f>
        <v>0</v>
      </c>
      <c r="K127" s="17">
        <f t="shared" si="173"/>
        <v>0</v>
      </c>
      <c r="L127" s="17">
        <f t="shared" si="173"/>
        <v>0</v>
      </c>
      <c r="M127" s="17">
        <f t="shared" si="173"/>
        <v>0</v>
      </c>
    </row>
    <row r="128" spans="1:13" ht="30.75" customHeight="1" outlineLevel="1" x14ac:dyDescent="0.25">
      <c r="A128" s="40"/>
      <c r="B128" s="40"/>
      <c r="C128" s="10" t="s">
        <v>104</v>
      </c>
      <c r="D128" s="17"/>
      <c r="E128" s="17"/>
      <c r="F128" s="17"/>
      <c r="G128" s="17"/>
      <c r="H128" s="17"/>
      <c r="I128" s="17"/>
      <c r="J128" s="17"/>
      <c r="K128" s="17"/>
      <c r="L128" s="17"/>
      <c r="M128" s="17"/>
    </row>
    <row r="129" spans="1:13" ht="42" customHeight="1" outlineLevel="1" x14ac:dyDescent="0.25">
      <c r="A129" s="40"/>
      <c r="B129" s="40"/>
      <c r="C129" s="10" t="s">
        <v>105</v>
      </c>
      <c r="D129" s="17">
        <f t="shared" si="80"/>
        <v>3383897.74</v>
      </c>
      <c r="E129" s="17">
        <f>E136+E143+E150</f>
        <v>1008565.73</v>
      </c>
      <c r="F129" s="17">
        <f t="shared" ref="F129:G129" si="174">F136+F143+F150</f>
        <v>907332.01</v>
      </c>
      <c r="G129" s="17">
        <f t="shared" si="174"/>
        <v>1468000</v>
      </c>
      <c r="H129" s="17">
        <f t="shared" ref="H129:I129" si="175">H136+H143+H150</f>
        <v>0</v>
      </c>
      <c r="I129" s="17">
        <f t="shared" si="175"/>
        <v>0</v>
      </c>
      <c r="J129" s="17">
        <f t="shared" ref="J129:M129" si="176">J136+J143+J150</f>
        <v>0</v>
      </c>
      <c r="K129" s="17">
        <f t="shared" si="176"/>
        <v>0</v>
      </c>
      <c r="L129" s="17">
        <f t="shared" si="176"/>
        <v>0</v>
      </c>
      <c r="M129" s="17">
        <f t="shared" si="176"/>
        <v>0</v>
      </c>
    </row>
    <row r="130" spans="1:13" ht="42" customHeight="1" outlineLevel="1" x14ac:dyDescent="0.25">
      <c r="A130" s="40"/>
      <c r="B130" s="40"/>
      <c r="C130" s="10" t="s">
        <v>106</v>
      </c>
      <c r="D130" s="17">
        <f t="shared" si="80"/>
        <v>3383897.74</v>
      </c>
      <c r="E130" s="17">
        <f>E137+E144+E151</f>
        <v>1008565.73</v>
      </c>
      <c r="F130" s="17">
        <f t="shared" ref="F130:G130" si="177">F137+F144+F151</f>
        <v>907332.01</v>
      </c>
      <c r="G130" s="17">
        <f t="shared" si="177"/>
        <v>1468000</v>
      </c>
      <c r="H130" s="17">
        <f t="shared" ref="H130:I130" si="178">H137+H144+H151</f>
        <v>0</v>
      </c>
      <c r="I130" s="17">
        <f t="shared" si="178"/>
        <v>0</v>
      </c>
      <c r="J130" s="17">
        <f t="shared" ref="J130:M130" si="179">J137+J144+J151</f>
        <v>0</v>
      </c>
      <c r="K130" s="17">
        <f t="shared" si="179"/>
        <v>0</v>
      </c>
      <c r="L130" s="17">
        <f t="shared" si="179"/>
        <v>0</v>
      </c>
      <c r="M130" s="17">
        <f t="shared" si="179"/>
        <v>0</v>
      </c>
    </row>
    <row r="131" spans="1:13" ht="30.75" customHeight="1" outlineLevel="1" x14ac:dyDescent="0.25">
      <c r="A131" s="40"/>
      <c r="B131" s="40"/>
      <c r="C131" s="10" t="s">
        <v>107</v>
      </c>
      <c r="D131" s="17">
        <f t="shared" si="80"/>
        <v>0</v>
      </c>
      <c r="E131" s="17">
        <f t="shared" ref="E131:G133" si="180">E138+E145+E152</f>
        <v>0</v>
      </c>
      <c r="F131" s="17">
        <f t="shared" si="180"/>
        <v>0</v>
      </c>
      <c r="G131" s="17">
        <f t="shared" si="180"/>
        <v>0</v>
      </c>
      <c r="H131" s="17">
        <f t="shared" ref="H131:I131" si="181">H138+H145+H152</f>
        <v>0</v>
      </c>
      <c r="I131" s="17">
        <f t="shared" si="181"/>
        <v>0</v>
      </c>
      <c r="J131" s="17">
        <f t="shared" ref="J131:M131" si="182">J138+J145+J152</f>
        <v>0</v>
      </c>
      <c r="K131" s="17">
        <f t="shared" si="182"/>
        <v>0</v>
      </c>
      <c r="L131" s="17">
        <f t="shared" si="182"/>
        <v>0</v>
      </c>
      <c r="M131" s="17">
        <f t="shared" si="182"/>
        <v>0</v>
      </c>
    </row>
    <row r="132" spans="1:13" ht="30.75" customHeight="1" outlineLevel="1" x14ac:dyDescent="0.25">
      <c r="A132" s="40"/>
      <c r="B132" s="40"/>
      <c r="C132" s="10" t="s">
        <v>108</v>
      </c>
      <c r="D132" s="17">
        <f t="shared" si="80"/>
        <v>0</v>
      </c>
      <c r="E132" s="17">
        <f t="shared" si="180"/>
        <v>0</v>
      </c>
      <c r="F132" s="17">
        <f t="shared" si="180"/>
        <v>0</v>
      </c>
      <c r="G132" s="17">
        <f t="shared" si="180"/>
        <v>0</v>
      </c>
      <c r="H132" s="17">
        <f t="shared" ref="H132:I132" si="183">H139+H146+H153</f>
        <v>0</v>
      </c>
      <c r="I132" s="17">
        <f t="shared" si="183"/>
        <v>0</v>
      </c>
      <c r="J132" s="17">
        <f t="shared" ref="J132:M132" si="184">J139+J146+J153</f>
        <v>0</v>
      </c>
      <c r="K132" s="17">
        <f t="shared" si="184"/>
        <v>0</v>
      </c>
      <c r="L132" s="17">
        <f t="shared" si="184"/>
        <v>0</v>
      </c>
      <c r="M132" s="17">
        <f t="shared" si="184"/>
        <v>0</v>
      </c>
    </row>
    <row r="133" spans="1:13" ht="30.75" customHeight="1" outlineLevel="1" x14ac:dyDescent="0.25">
      <c r="A133" s="40"/>
      <c r="B133" s="40"/>
      <c r="C133" s="10" t="s">
        <v>109</v>
      </c>
      <c r="D133" s="17">
        <f t="shared" si="80"/>
        <v>0</v>
      </c>
      <c r="E133" s="17">
        <f t="shared" si="180"/>
        <v>0</v>
      </c>
      <c r="F133" s="17">
        <f t="shared" si="180"/>
        <v>0</v>
      </c>
      <c r="G133" s="17">
        <f t="shared" si="180"/>
        <v>0</v>
      </c>
      <c r="H133" s="17">
        <f t="shared" ref="H133:I133" si="185">H140+H147+H154</f>
        <v>0</v>
      </c>
      <c r="I133" s="17">
        <f t="shared" si="185"/>
        <v>0</v>
      </c>
      <c r="J133" s="17">
        <f t="shared" ref="J133:M133" si="186">J140+J147+J154</f>
        <v>0</v>
      </c>
      <c r="K133" s="17">
        <f t="shared" si="186"/>
        <v>0</v>
      </c>
      <c r="L133" s="17">
        <f t="shared" si="186"/>
        <v>0</v>
      </c>
      <c r="M133" s="17">
        <f t="shared" si="186"/>
        <v>0</v>
      </c>
    </row>
    <row r="134" spans="1:13" ht="30.75" customHeight="1" outlineLevel="2" x14ac:dyDescent="0.25">
      <c r="A134" s="40" t="s">
        <v>38</v>
      </c>
      <c r="B134" s="40" t="s">
        <v>39</v>
      </c>
      <c r="C134" s="10" t="s">
        <v>103</v>
      </c>
      <c r="D134" s="17">
        <f t="shared" si="80"/>
        <v>900882.39999999991</v>
      </c>
      <c r="E134" s="17">
        <f>E136+E140</f>
        <v>451647.58999999997</v>
      </c>
      <c r="F134" s="17">
        <f t="shared" ref="F134:G134" si="187">F136+F140</f>
        <v>281234.81</v>
      </c>
      <c r="G134" s="17">
        <f t="shared" si="187"/>
        <v>168000</v>
      </c>
      <c r="H134" s="17">
        <f t="shared" ref="H134:I134" si="188">H136+H140</f>
        <v>0</v>
      </c>
      <c r="I134" s="17">
        <f t="shared" si="188"/>
        <v>0</v>
      </c>
      <c r="J134" s="17">
        <f t="shared" ref="J134:M134" si="189">J136+J140</f>
        <v>0</v>
      </c>
      <c r="K134" s="17">
        <f t="shared" si="189"/>
        <v>0</v>
      </c>
      <c r="L134" s="17">
        <f t="shared" si="189"/>
        <v>0</v>
      </c>
      <c r="M134" s="17">
        <f t="shared" si="189"/>
        <v>0</v>
      </c>
    </row>
    <row r="135" spans="1:13" ht="30.75" customHeight="1" outlineLevel="2" x14ac:dyDescent="0.25">
      <c r="A135" s="40"/>
      <c r="B135" s="40"/>
      <c r="C135" s="10" t="s">
        <v>104</v>
      </c>
      <c r="D135" s="17"/>
      <c r="E135" s="17"/>
      <c r="F135" s="17"/>
      <c r="G135" s="17"/>
      <c r="H135" s="17"/>
      <c r="I135" s="17"/>
      <c r="J135" s="17"/>
      <c r="K135" s="17"/>
      <c r="L135" s="17"/>
      <c r="M135" s="17"/>
    </row>
    <row r="136" spans="1:13" ht="43.5" customHeight="1" outlineLevel="2" x14ac:dyDescent="0.25">
      <c r="A136" s="40"/>
      <c r="B136" s="40"/>
      <c r="C136" s="10" t="s">
        <v>105</v>
      </c>
      <c r="D136" s="17">
        <f t="shared" si="80"/>
        <v>900882.39999999991</v>
      </c>
      <c r="E136" s="17">
        <f>E137+E138+E139</f>
        <v>451647.58999999997</v>
      </c>
      <c r="F136" s="17">
        <f t="shared" ref="F136:G136" si="190">F137+F138+F139</f>
        <v>281234.81</v>
      </c>
      <c r="G136" s="17">
        <f t="shared" si="190"/>
        <v>168000</v>
      </c>
      <c r="H136" s="17">
        <f t="shared" ref="H136:I136" si="191">H137+H138+H139</f>
        <v>0</v>
      </c>
      <c r="I136" s="17">
        <f t="shared" si="191"/>
        <v>0</v>
      </c>
      <c r="J136" s="17">
        <f t="shared" ref="J136:M136" si="192">J137+J138+J139</f>
        <v>0</v>
      </c>
      <c r="K136" s="17">
        <f t="shared" si="192"/>
        <v>0</v>
      </c>
      <c r="L136" s="17">
        <f t="shared" si="192"/>
        <v>0</v>
      </c>
      <c r="M136" s="17">
        <f t="shared" si="192"/>
        <v>0</v>
      </c>
    </row>
    <row r="137" spans="1:13" ht="30.75" customHeight="1" outlineLevel="2" x14ac:dyDescent="0.25">
      <c r="A137" s="40"/>
      <c r="B137" s="40"/>
      <c r="C137" s="10" t="s">
        <v>106</v>
      </c>
      <c r="D137" s="17">
        <f t="shared" ref="D137:D207" si="193">E137+F137+G137+H137+I137</f>
        <v>900882.39999999991</v>
      </c>
      <c r="E137" s="17">
        <f>328113.8+123533.79</f>
        <v>451647.58999999997</v>
      </c>
      <c r="F137" s="17">
        <v>281234.81</v>
      </c>
      <c r="G137" s="17">
        <v>168000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</row>
    <row r="138" spans="1:13" ht="30.75" customHeight="1" outlineLevel="2" x14ac:dyDescent="0.25">
      <c r="A138" s="40"/>
      <c r="B138" s="40"/>
      <c r="C138" s="10" t="s">
        <v>107</v>
      </c>
      <c r="D138" s="17">
        <f t="shared" si="193"/>
        <v>0</v>
      </c>
      <c r="E138" s="17">
        <f t="shared" ref="E138:E140" si="194">F138+G138+H138+I138+J138</f>
        <v>0</v>
      </c>
      <c r="F138" s="17">
        <f t="shared" ref="F138:F140" si="195">G138+H138+I138+J138+K138</f>
        <v>0</v>
      </c>
      <c r="G138" s="17">
        <f t="shared" ref="G138:G140" si="196">H138+I138+J138+K138+L138</f>
        <v>0</v>
      </c>
      <c r="H138" s="17">
        <f t="shared" ref="H138:H140" si="197">I138+J138+K138+L138+M138</f>
        <v>0</v>
      </c>
      <c r="I138" s="17">
        <f t="shared" ref="I138:I140" si="198">J138+K138+L138+M138+N138</f>
        <v>0</v>
      </c>
      <c r="J138" s="17">
        <f t="shared" ref="J138:J140" si="199">K138+L138+M138+N138+O138</f>
        <v>0</v>
      </c>
      <c r="K138" s="17">
        <f t="shared" ref="K138:K140" si="200">L138+M138+N138+O138+P138</f>
        <v>0</v>
      </c>
      <c r="L138" s="17">
        <f t="shared" ref="L138:L140" si="201">M138+N138+O138+P138+Q138</f>
        <v>0</v>
      </c>
      <c r="M138" s="17">
        <f t="shared" ref="M138:M140" si="202">N138+O138+P138+Q138+R138</f>
        <v>0</v>
      </c>
    </row>
    <row r="139" spans="1:13" ht="30.75" customHeight="1" outlineLevel="2" x14ac:dyDescent="0.25">
      <c r="A139" s="40"/>
      <c r="B139" s="40"/>
      <c r="C139" s="10" t="s">
        <v>108</v>
      </c>
      <c r="D139" s="17">
        <f t="shared" si="193"/>
        <v>0</v>
      </c>
      <c r="E139" s="17">
        <f t="shared" si="194"/>
        <v>0</v>
      </c>
      <c r="F139" s="17">
        <f t="shared" si="195"/>
        <v>0</v>
      </c>
      <c r="G139" s="17">
        <f t="shared" si="196"/>
        <v>0</v>
      </c>
      <c r="H139" s="17">
        <f t="shared" si="197"/>
        <v>0</v>
      </c>
      <c r="I139" s="17">
        <f t="shared" si="198"/>
        <v>0</v>
      </c>
      <c r="J139" s="17">
        <f t="shared" si="199"/>
        <v>0</v>
      </c>
      <c r="K139" s="17">
        <f t="shared" si="200"/>
        <v>0</v>
      </c>
      <c r="L139" s="17">
        <f t="shared" si="201"/>
        <v>0</v>
      </c>
      <c r="M139" s="17">
        <f t="shared" si="202"/>
        <v>0</v>
      </c>
    </row>
    <row r="140" spans="1:13" ht="30.75" customHeight="1" outlineLevel="2" x14ac:dyDescent="0.25">
      <c r="A140" s="40"/>
      <c r="B140" s="40"/>
      <c r="C140" s="10" t="s">
        <v>109</v>
      </c>
      <c r="D140" s="17">
        <f t="shared" si="193"/>
        <v>0</v>
      </c>
      <c r="E140" s="17">
        <f t="shared" si="194"/>
        <v>0</v>
      </c>
      <c r="F140" s="17">
        <f t="shared" si="195"/>
        <v>0</v>
      </c>
      <c r="G140" s="17">
        <f t="shared" si="196"/>
        <v>0</v>
      </c>
      <c r="H140" s="17">
        <f t="shared" si="197"/>
        <v>0</v>
      </c>
      <c r="I140" s="17">
        <f t="shared" si="198"/>
        <v>0</v>
      </c>
      <c r="J140" s="17">
        <f t="shared" si="199"/>
        <v>0</v>
      </c>
      <c r="K140" s="17">
        <f t="shared" si="200"/>
        <v>0</v>
      </c>
      <c r="L140" s="17">
        <f t="shared" si="201"/>
        <v>0</v>
      </c>
      <c r="M140" s="17">
        <f t="shared" si="202"/>
        <v>0</v>
      </c>
    </row>
    <row r="141" spans="1:13" ht="30.75" customHeight="1" outlineLevel="2" x14ac:dyDescent="0.25">
      <c r="A141" s="40" t="s">
        <v>40</v>
      </c>
      <c r="B141" s="40" t="s">
        <v>41</v>
      </c>
      <c r="C141" s="10" t="s">
        <v>103</v>
      </c>
      <c r="D141" s="17">
        <f t="shared" si="193"/>
        <v>2483015.34</v>
      </c>
      <c r="E141" s="17">
        <f>E143+E147</f>
        <v>556918.14</v>
      </c>
      <c r="F141" s="17">
        <f t="shared" ref="F141:G141" si="203">F143+F147</f>
        <v>626097.19999999995</v>
      </c>
      <c r="G141" s="17">
        <f t="shared" si="203"/>
        <v>1300000</v>
      </c>
      <c r="H141" s="17">
        <f t="shared" ref="H141:I141" si="204">H143+H147</f>
        <v>0</v>
      </c>
      <c r="I141" s="17">
        <f t="shared" si="204"/>
        <v>0</v>
      </c>
      <c r="J141" s="17">
        <f t="shared" ref="J141:M141" si="205">J143+J147</f>
        <v>0</v>
      </c>
      <c r="K141" s="17">
        <f t="shared" si="205"/>
        <v>0</v>
      </c>
      <c r="L141" s="17">
        <f t="shared" si="205"/>
        <v>0</v>
      </c>
      <c r="M141" s="17">
        <f t="shared" si="205"/>
        <v>0</v>
      </c>
    </row>
    <row r="142" spans="1:13" ht="30.75" customHeight="1" outlineLevel="2" x14ac:dyDescent="0.25">
      <c r="A142" s="40"/>
      <c r="B142" s="40"/>
      <c r="C142" s="10" t="s">
        <v>104</v>
      </c>
      <c r="D142" s="17"/>
      <c r="E142" s="17"/>
      <c r="F142" s="17"/>
      <c r="G142" s="17"/>
      <c r="H142" s="17"/>
      <c r="I142" s="17"/>
      <c r="J142" s="17"/>
      <c r="K142" s="17"/>
      <c r="L142" s="17"/>
      <c r="M142" s="17"/>
    </row>
    <row r="143" spans="1:13" ht="47.25" customHeight="1" outlineLevel="2" x14ac:dyDescent="0.25">
      <c r="A143" s="40"/>
      <c r="B143" s="40"/>
      <c r="C143" s="10" t="s">
        <v>105</v>
      </c>
      <c r="D143" s="17">
        <f t="shared" si="193"/>
        <v>2483015.34</v>
      </c>
      <c r="E143" s="17">
        <f>E144+E145+E146</f>
        <v>556918.14</v>
      </c>
      <c r="F143" s="17">
        <f t="shared" ref="F143:G143" si="206">F144+F145+F146</f>
        <v>626097.19999999995</v>
      </c>
      <c r="G143" s="17">
        <f t="shared" si="206"/>
        <v>1300000</v>
      </c>
      <c r="H143" s="17">
        <f t="shared" ref="H143:I143" si="207">H144+H145+H146</f>
        <v>0</v>
      </c>
      <c r="I143" s="17">
        <f t="shared" si="207"/>
        <v>0</v>
      </c>
      <c r="J143" s="17">
        <f t="shared" ref="J143:M143" si="208">J144+J145+J146</f>
        <v>0</v>
      </c>
      <c r="K143" s="17">
        <f t="shared" si="208"/>
        <v>0</v>
      </c>
      <c r="L143" s="17">
        <f t="shared" si="208"/>
        <v>0</v>
      </c>
      <c r="M143" s="17">
        <f t="shared" si="208"/>
        <v>0</v>
      </c>
    </row>
    <row r="144" spans="1:13" ht="30.75" customHeight="1" outlineLevel="2" x14ac:dyDescent="0.25">
      <c r="A144" s="40"/>
      <c r="B144" s="40"/>
      <c r="C144" s="10" t="s">
        <v>106</v>
      </c>
      <c r="D144" s="17">
        <f t="shared" si="193"/>
        <v>2483015.34</v>
      </c>
      <c r="E144" s="17">
        <v>556918.14</v>
      </c>
      <c r="F144" s="17">
        <v>626097.19999999995</v>
      </c>
      <c r="G144" s="17">
        <v>1300000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</row>
    <row r="145" spans="1:13" ht="30.75" customHeight="1" outlineLevel="2" x14ac:dyDescent="0.25">
      <c r="A145" s="40"/>
      <c r="B145" s="40"/>
      <c r="C145" s="10" t="s">
        <v>107</v>
      </c>
      <c r="D145" s="17">
        <f t="shared" si="193"/>
        <v>0</v>
      </c>
      <c r="E145" s="17">
        <f t="shared" ref="E145:E147" si="209">F145+G145+H145+I145+J145</f>
        <v>0</v>
      </c>
      <c r="F145" s="17">
        <f t="shared" ref="F145:F147" si="210">G145+H145+I145+J145+K145</f>
        <v>0</v>
      </c>
      <c r="G145" s="17">
        <f t="shared" ref="G145:G147" si="211">H145+I145+J145+K145+L145</f>
        <v>0</v>
      </c>
      <c r="H145" s="17">
        <f t="shared" ref="H145:H147" si="212">I145+J145+K145+L145+M145</f>
        <v>0</v>
      </c>
      <c r="I145" s="17">
        <f t="shared" ref="I145:I147" si="213">J145+K145+L145+M145+N145</f>
        <v>0</v>
      </c>
      <c r="J145" s="17">
        <f t="shared" ref="J145:J146" si="214">K145+L145+M145+N145+O145</f>
        <v>0</v>
      </c>
      <c r="K145" s="17">
        <f t="shared" ref="K145:K146" si="215">L145+M145+N145+O145+P145</f>
        <v>0</v>
      </c>
      <c r="L145" s="17">
        <f t="shared" ref="L145:L146" si="216">M145+N145+O145+P145+Q145</f>
        <v>0</v>
      </c>
      <c r="M145" s="17">
        <f t="shared" ref="M145:M146" si="217">N145+O145+P145+Q145+R145</f>
        <v>0</v>
      </c>
    </row>
    <row r="146" spans="1:13" ht="30.75" customHeight="1" outlineLevel="2" x14ac:dyDescent="0.25">
      <c r="A146" s="40"/>
      <c r="B146" s="40"/>
      <c r="C146" s="10" t="s">
        <v>108</v>
      </c>
      <c r="D146" s="17">
        <f t="shared" si="193"/>
        <v>0</v>
      </c>
      <c r="E146" s="17">
        <f t="shared" si="209"/>
        <v>0</v>
      </c>
      <c r="F146" s="17">
        <f t="shared" si="210"/>
        <v>0</v>
      </c>
      <c r="G146" s="17">
        <f t="shared" si="211"/>
        <v>0</v>
      </c>
      <c r="H146" s="17">
        <f t="shared" si="212"/>
        <v>0</v>
      </c>
      <c r="I146" s="17">
        <f t="shared" si="213"/>
        <v>0</v>
      </c>
      <c r="J146" s="17">
        <f t="shared" si="214"/>
        <v>0</v>
      </c>
      <c r="K146" s="17">
        <f t="shared" si="215"/>
        <v>0</v>
      </c>
      <c r="L146" s="17">
        <f t="shared" si="216"/>
        <v>0</v>
      </c>
      <c r="M146" s="17">
        <f t="shared" si="217"/>
        <v>0</v>
      </c>
    </row>
    <row r="147" spans="1:13" ht="30.75" customHeight="1" outlineLevel="2" x14ac:dyDescent="0.25">
      <c r="A147" s="40"/>
      <c r="B147" s="40"/>
      <c r="C147" s="10" t="s">
        <v>109</v>
      </c>
      <c r="D147" s="17">
        <f t="shared" si="193"/>
        <v>0</v>
      </c>
      <c r="E147" s="17">
        <f t="shared" si="209"/>
        <v>0</v>
      </c>
      <c r="F147" s="17">
        <f t="shared" si="210"/>
        <v>0</v>
      </c>
      <c r="G147" s="17">
        <f t="shared" si="211"/>
        <v>0</v>
      </c>
      <c r="H147" s="17">
        <f t="shared" si="212"/>
        <v>0</v>
      </c>
      <c r="I147" s="17">
        <f t="shared" si="213"/>
        <v>0</v>
      </c>
      <c r="J147" s="17">
        <f t="shared" ref="J147" si="218">K147+L147+M147+N147+O147</f>
        <v>0</v>
      </c>
      <c r="K147" s="17">
        <f t="shared" ref="K147" si="219">L147+M147+N147+O147+P147</f>
        <v>0</v>
      </c>
      <c r="L147" s="17">
        <f t="shared" ref="L147" si="220">M147+N147+O147+P147+Q147</f>
        <v>0</v>
      </c>
      <c r="M147" s="17">
        <f t="shared" ref="M147" si="221">N147+O147+P147+Q147+R147</f>
        <v>0</v>
      </c>
    </row>
    <row r="148" spans="1:13" ht="30.75" customHeight="1" outlineLevel="2" x14ac:dyDescent="0.25">
      <c r="A148" s="40" t="s">
        <v>138</v>
      </c>
      <c r="B148" s="40" t="s">
        <v>41</v>
      </c>
      <c r="C148" s="10" t="s">
        <v>103</v>
      </c>
      <c r="D148" s="17">
        <f t="shared" si="193"/>
        <v>0</v>
      </c>
      <c r="E148" s="17">
        <f>E150+E154</f>
        <v>0</v>
      </c>
      <c r="F148" s="17">
        <f t="shared" ref="F148:M148" si="222">F150+F154</f>
        <v>0</v>
      </c>
      <c r="G148" s="17">
        <f t="shared" si="222"/>
        <v>0</v>
      </c>
      <c r="H148" s="17">
        <f t="shared" si="222"/>
        <v>0</v>
      </c>
      <c r="I148" s="17">
        <f t="shared" si="222"/>
        <v>0</v>
      </c>
      <c r="J148" s="17">
        <f t="shared" si="222"/>
        <v>0</v>
      </c>
      <c r="K148" s="17">
        <f t="shared" si="222"/>
        <v>0</v>
      </c>
      <c r="L148" s="17">
        <f t="shared" si="222"/>
        <v>0</v>
      </c>
      <c r="M148" s="17">
        <f t="shared" si="222"/>
        <v>0</v>
      </c>
    </row>
    <row r="149" spans="1:13" ht="30.75" customHeight="1" outlineLevel="2" x14ac:dyDescent="0.25">
      <c r="A149" s="40"/>
      <c r="B149" s="40"/>
      <c r="C149" s="10" t="s">
        <v>104</v>
      </c>
      <c r="D149" s="17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1:13" ht="44.25" customHeight="1" outlineLevel="2" x14ac:dyDescent="0.25">
      <c r="A150" s="40"/>
      <c r="B150" s="40"/>
      <c r="C150" s="10" t="s">
        <v>105</v>
      </c>
      <c r="D150" s="17">
        <f t="shared" si="193"/>
        <v>0</v>
      </c>
      <c r="E150" s="17">
        <f>E151+E152+E153</f>
        <v>0</v>
      </c>
      <c r="F150" s="17">
        <f t="shared" ref="F150:M150" si="223">F151+F152+F153</f>
        <v>0</v>
      </c>
      <c r="G150" s="17">
        <f t="shared" si="223"/>
        <v>0</v>
      </c>
      <c r="H150" s="17">
        <f t="shared" si="223"/>
        <v>0</v>
      </c>
      <c r="I150" s="17">
        <f t="shared" si="223"/>
        <v>0</v>
      </c>
      <c r="J150" s="17">
        <f t="shared" si="223"/>
        <v>0</v>
      </c>
      <c r="K150" s="17">
        <f t="shared" si="223"/>
        <v>0</v>
      </c>
      <c r="L150" s="17">
        <f t="shared" si="223"/>
        <v>0</v>
      </c>
      <c r="M150" s="17">
        <f t="shared" si="223"/>
        <v>0</v>
      </c>
    </row>
    <row r="151" spans="1:13" ht="30.75" customHeight="1" outlineLevel="2" x14ac:dyDescent="0.25">
      <c r="A151" s="40"/>
      <c r="B151" s="40"/>
      <c r="C151" s="10" t="s">
        <v>106</v>
      </c>
      <c r="D151" s="17">
        <f t="shared" si="193"/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</row>
    <row r="152" spans="1:13" ht="30.75" customHeight="1" outlineLevel="2" x14ac:dyDescent="0.25">
      <c r="A152" s="40"/>
      <c r="B152" s="40"/>
      <c r="C152" s="10" t="s">
        <v>107</v>
      </c>
      <c r="D152" s="17">
        <f t="shared" si="193"/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</row>
    <row r="153" spans="1:13" ht="30.75" customHeight="1" outlineLevel="2" x14ac:dyDescent="0.25">
      <c r="A153" s="40"/>
      <c r="B153" s="40"/>
      <c r="C153" s="10" t="s">
        <v>108</v>
      </c>
      <c r="D153" s="17">
        <f t="shared" si="193"/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</row>
    <row r="154" spans="1:13" ht="30.75" customHeight="1" outlineLevel="2" x14ac:dyDescent="0.25">
      <c r="A154" s="40"/>
      <c r="B154" s="40"/>
      <c r="C154" s="10" t="s">
        <v>109</v>
      </c>
      <c r="D154" s="17">
        <f t="shared" si="193"/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</row>
    <row r="155" spans="1:13" ht="30.75" customHeight="1" outlineLevel="1" x14ac:dyDescent="0.25">
      <c r="A155" s="40" t="s">
        <v>42</v>
      </c>
      <c r="B155" s="40" t="s">
        <v>43</v>
      </c>
      <c r="C155" s="10" t="s">
        <v>103</v>
      </c>
      <c r="D155" s="17">
        <f t="shared" si="193"/>
        <v>419139</v>
      </c>
      <c r="E155" s="17">
        <f>E157+E161</f>
        <v>122881</v>
      </c>
      <c r="F155" s="17">
        <f t="shared" ref="F155:G155" si="224">F157+F161</f>
        <v>106258</v>
      </c>
      <c r="G155" s="17">
        <f t="shared" si="224"/>
        <v>190000</v>
      </c>
      <c r="H155" s="17">
        <f t="shared" ref="H155:I155" si="225">H157+H161</f>
        <v>0</v>
      </c>
      <c r="I155" s="17">
        <f t="shared" si="225"/>
        <v>0</v>
      </c>
      <c r="J155" s="17">
        <f t="shared" ref="J155:M155" si="226">J157+J161</f>
        <v>0</v>
      </c>
      <c r="K155" s="17">
        <f t="shared" si="226"/>
        <v>0</v>
      </c>
      <c r="L155" s="17">
        <f t="shared" si="226"/>
        <v>0</v>
      </c>
      <c r="M155" s="17">
        <f t="shared" si="226"/>
        <v>0</v>
      </c>
    </row>
    <row r="156" spans="1:13" ht="30.75" customHeight="1" outlineLevel="1" x14ac:dyDescent="0.25">
      <c r="A156" s="40"/>
      <c r="B156" s="40"/>
      <c r="C156" s="10" t="s">
        <v>104</v>
      </c>
      <c r="D156" s="17">
        <f t="shared" si="193"/>
        <v>0</v>
      </c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1:13" ht="47.25" customHeight="1" outlineLevel="1" x14ac:dyDescent="0.25">
      <c r="A157" s="40"/>
      <c r="B157" s="40"/>
      <c r="C157" s="10" t="s">
        <v>105</v>
      </c>
      <c r="D157" s="17">
        <f t="shared" si="193"/>
        <v>419139</v>
      </c>
      <c r="E157" s="17">
        <f>E158+E159+E160</f>
        <v>122881</v>
      </c>
      <c r="F157" s="17">
        <f t="shared" ref="F157:G157" si="227">F158+F159+F160</f>
        <v>106258</v>
      </c>
      <c r="G157" s="17">
        <f t="shared" si="227"/>
        <v>190000</v>
      </c>
      <c r="H157" s="17">
        <f t="shared" ref="H157:I157" si="228">H158+H159+H160</f>
        <v>0</v>
      </c>
      <c r="I157" s="17">
        <f t="shared" si="228"/>
        <v>0</v>
      </c>
      <c r="J157" s="17">
        <f t="shared" ref="J157:M157" si="229">J158+J159+J160</f>
        <v>0</v>
      </c>
      <c r="K157" s="17">
        <f t="shared" si="229"/>
        <v>0</v>
      </c>
      <c r="L157" s="17">
        <f t="shared" si="229"/>
        <v>0</v>
      </c>
      <c r="M157" s="17">
        <f t="shared" si="229"/>
        <v>0</v>
      </c>
    </row>
    <row r="158" spans="1:13" ht="30.75" customHeight="1" outlineLevel="1" x14ac:dyDescent="0.25">
      <c r="A158" s="40"/>
      <c r="B158" s="40"/>
      <c r="C158" s="10" t="s">
        <v>106</v>
      </c>
      <c r="D158" s="17">
        <f t="shared" si="193"/>
        <v>419139</v>
      </c>
      <c r="E158" s="17">
        <v>122881</v>
      </c>
      <c r="F158" s="17">
        <v>106258</v>
      </c>
      <c r="G158" s="17">
        <v>190000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</row>
    <row r="159" spans="1:13" ht="30.75" customHeight="1" outlineLevel="1" x14ac:dyDescent="0.25">
      <c r="A159" s="40"/>
      <c r="B159" s="40"/>
      <c r="C159" s="10" t="s">
        <v>107</v>
      </c>
      <c r="D159" s="17">
        <f t="shared" si="193"/>
        <v>0</v>
      </c>
      <c r="E159" s="17">
        <f t="shared" ref="E159:E161" si="230">F159+G159+H159+I159+J159</f>
        <v>0</v>
      </c>
      <c r="F159" s="17">
        <f t="shared" ref="F159:F161" si="231">G159+H159+I159+J159+K159</f>
        <v>0</v>
      </c>
      <c r="G159" s="17">
        <f t="shared" ref="G159:G161" si="232">H159+I159+J159+K159+L159</f>
        <v>0</v>
      </c>
      <c r="H159" s="17">
        <f t="shared" ref="H159:H161" si="233">I159+J159+K159+L159+M159</f>
        <v>0</v>
      </c>
      <c r="I159" s="17">
        <f t="shared" ref="I159:I161" si="234">J159+K159+L159+M159+N159</f>
        <v>0</v>
      </c>
      <c r="J159" s="17">
        <f t="shared" ref="J159:J161" si="235">K159+L159+M159+N159+O159</f>
        <v>0</v>
      </c>
      <c r="K159" s="17">
        <f t="shared" ref="K159:K161" si="236">L159+M159+N159+O159+P159</f>
        <v>0</v>
      </c>
      <c r="L159" s="17">
        <f t="shared" ref="L159:L161" si="237">M159+N159+O159+P159+Q159</f>
        <v>0</v>
      </c>
      <c r="M159" s="17">
        <f t="shared" ref="M159:M161" si="238">N159+O159+P159+Q159+R159</f>
        <v>0</v>
      </c>
    </row>
    <row r="160" spans="1:13" ht="30.75" customHeight="1" outlineLevel="1" x14ac:dyDescent="0.25">
      <c r="A160" s="40"/>
      <c r="B160" s="40"/>
      <c r="C160" s="10" t="s">
        <v>108</v>
      </c>
      <c r="D160" s="17">
        <f t="shared" si="193"/>
        <v>0</v>
      </c>
      <c r="E160" s="17">
        <f t="shared" si="230"/>
        <v>0</v>
      </c>
      <c r="F160" s="17">
        <f t="shared" si="231"/>
        <v>0</v>
      </c>
      <c r="G160" s="17">
        <f t="shared" si="232"/>
        <v>0</v>
      </c>
      <c r="H160" s="17">
        <f t="shared" si="233"/>
        <v>0</v>
      </c>
      <c r="I160" s="17">
        <f t="shared" si="234"/>
        <v>0</v>
      </c>
      <c r="J160" s="17">
        <f t="shared" si="235"/>
        <v>0</v>
      </c>
      <c r="K160" s="17">
        <f t="shared" si="236"/>
        <v>0</v>
      </c>
      <c r="L160" s="17">
        <f t="shared" si="237"/>
        <v>0</v>
      </c>
      <c r="M160" s="17">
        <f t="shared" si="238"/>
        <v>0</v>
      </c>
    </row>
    <row r="161" spans="1:13" ht="30.75" customHeight="1" outlineLevel="1" x14ac:dyDescent="0.25">
      <c r="A161" s="40"/>
      <c r="B161" s="40"/>
      <c r="C161" s="10" t="s">
        <v>109</v>
      </c>
      <c r="D161" s="17">
        <f t="shared" si="193"/>
        <v>0</v>
      </c>
      <c r="E161" s="17">
        <f t="shared" si="230"/>
        <v>0</v>
      </c>
      <c r="F161" s="17">
        <f t="shared" si="231"/>
        <v>0</v>
      </c>
      <c r="G161" s="17">
        <f t="shared" si="232"/>
        <v>0</v>
      </c>
      <c r="H161" s="17">
        <f t="shared" si="233"/>
        <v>0</v>
      </c>
      <c r="I161" s="17">
        <f t="shared" si="234"/>
        <v>0</v>
      </c>
      <c r="J161" s="17">
        <f t="shared" si="235"/>
        <v>0</v>
      </c>
      <c r="K161" s="17">
        <f t="shared" si="236"/>
        <v>0</v>
      </c>
      <c r="L161" s="17">
        <f t="shared" si="237"/>
        <v>0</v>
      </c>
      <c r="M161" s="17">
        <f t="shared" si="238"/>
        <v>0</v>
      </c>
    </row>
    <row r="162" spans="1:13" ht="30.75" customHeight="1" outlineLevel="1" x14ac:dyDescent="0.25">
      <c r="A162" s="40" t="s">
        <v>44</v>
      </c>
      <c r="B162" s="40" t="s">
        <v>45</v>
      </c>
      <c r="C162" s="10" t="s">
        <v>103</v>
      </c>
      <c r="D162" s="17">
        <f>E162+F162+G162+H162+I162</f>
        <v>67313021.640000001</v>
      </c>
      <c r="E162" s="17">
        <f>E164+E168</f>
        <v>20283694.91</v>
      </c>
      <c r="F162" s="17">
        <f t="shared" ref="F162:G162" si="239">F164+F168</f>
        <v>30214553.640000001</v>
      </c>
      <c r="G162" s="17">
        <f t="shared" si="239"/>
        <v>10622550.85</v>
      </c>
      <c r="H162" s="17">
        <f t="shared" ref="H162:I162" si="240">H164+H168</f>
        <v>3096111.12</v>
      </c>
      <c r="I162" s="17">
        <f t="shared" si="240"/>
        <v>3096111.12</v>
      </c>
      <c r="J162" s="17">
        <f t="shared" ref="J162:M162" si="241">J164+J168</f>
        <v>0</v>
      </c>
      <c r="K162" s="17">
        <f t="shared" si="241"/>
        <v>0</v>
      </c>
      <c r="L162" s="17">
        <f t="shared" si="241"/>
        <v>0</v>
      </c>
      <c r="M162" s="17">
        <f t="shared" si="241"/>
        <v>0</v>
      </c>
    </row>
    <row r="163" spans="1:13" ht="30.75" customHeight="1" outlineLevel="1" x14ac:dyDescent="0.25">
      <c r="A163" s="40"/>
      <c r="B163" s="40"/>
      <c r="C163" s="10" t="s">
        <v>104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</row>
    <row r="164" spans="1:13" ht="51.75" customHeight="1" outlineLevel="1" x14ac:dyDescent="0.25">
      <c r="A164" s="40"/>
      <c r="B164" s="40"/>
      <c r="C164" s="10" t="s">
        <v>105</v>
      </c>
      <c r="D164" s="17">
        <f>E164+F164+G164+H164+I164</f>
        <v>67313021.640000001</v>
      </c>
      <c r="E164" s="17">
        <f>E165+E166+E167</f>
        <v>20283694.91</v>
      </c>
      <c r="F164" s="17">
        <f t="shared" ref="F164" si="242">F165+F166+F167</f>
        <v>30214553.640000001</v>
      </c>
      <c r="G164" s="17">
        <f>G165+G166+G167</f>
        <v>10622550.85</v>
      </c>
      <c r="H164" s="17">
        <f t="shared" ref="H164:I164" si="243">H165+H166+H167</f>
        <v>3096111.12</v>
      </c>
      <c r="I164" s="17">
        <f t="shared" si="243"/>
        <v>3096111.12</v>
      </c>
      <c r="J164" s="17">
        <f t="shared" ref="J164:M164" si="244">J165+J166+J167</f>
        <v>0</v>
      </c>
      <c r="K164" s="17">
        <f t="shared" si="244"/>
        <v>0</v>
      </c>
      <c r="L164" s="17">
        <f t="shared" si="244"/>
        <v>0</v>
      </c>
      <c r="M164" s="17">
        <f t="shared" si="244"/>
        <v>0</v>
      </c>
    </row>
    <row r="165" spans="1:13" ht="30.75" customHeight="1" outlineLevel="1" x14ac:dyDescent="0.25">
      <c r="A165" s="40"/>
      <c r="B165" s="40"/>
      <c r="C165" s="10" t="s">
        <v>106</v>
      </c>
      <c r="D165" s="17">
        <f t="shared" si="193"/>
        <v>30233110.93</v>
      </c>
      <c r="E165" s="17">
        <f>E172+E186+E200+E179+E193</f>
        <v>13314794.91</v>
      </c>
      <c r="F165" s="22">
        <f t="shared" ref="F165:I165" si="245">F172+F186+F200+F179+F193</f>
        <v>10910442.93</v>
      </c>
      <c r="G165" s="22">
        <f t="shared" si="245"/>
        <v>5388650.8499999996</v>
      </c>
      <c r="H165" s="22">
        <f t="shared" si="245"/>
        <v>309611.12</v>
      </c>
      <c r="I165" s="22">
        <f t="shared" si="245"/>
        <v>309611.12</v>
      </c>
      <c r="J165" s="17">
        <f t="shared" ref="J165:M165" si="246">J172+J186+J200+J179</f>
        <v>0</v>
      </c>
      <c r="K165" s="17">
        <f t="shared" si="246"/>
        <v>0</v>
      </c>
      <c r="L165" s="17">
        <f t="shared" si="246"/>
        <v>0</v>
      </c>
      <c r="M165" s="17">
        <f t="shared" si="246"/>
        <v>0</v>
      </c>
    </row>
    <row r="166" spans="1:13" ht="30.75" customHeight="1" outlineLevel="1" x14ac:dyDescent="0.25">
      <c r="A166" s="40"/>
      <c r="B166" s="40"/>
      <c r="C166" s="10" t="s">
        <v>107</v>
      </c>
      <c r="D166" s="17">
        <f t="shared" si="193"/>
        <v>25935810.710000001</v>
      </c>
      <c r="E166" s="22">
        <f t="shared" ref="E166:I168" si="247">E173+E187+E201+E180+E194</f>
        <v>6968900</v>
      </c>
      <c r="F166" s="22">
        <f t="shared" si="247"/>
        <v>8160010.71</v>
      </c>
      <c r="G166" s="22">
        <f t="shared" si="247"/>
        <v>5233900</v>
      </c>
      <c r="H166" s="22">
        <f t="shared" si="247"/>
        <v>2786500</v>
      </c>
      <c r="I166" s="22">
        <f t="shared" si="247"/>
        <v>2786500</v>
      </c>
      <c r="J166" s="17">
        <f t="shared" ref="J166:M166" si="248">J173+J187+J201+J180</f>
        <v>0</v>
      </c>
      <c r="K166" s="17">
        <f t="shared" si="248"/>
        <v>0</v>
      </c>
      <c r="L166" s="17">
        <f t="shared" si="248"/>
        <v>0</v>
      </c>
      <c r="M166" s="17">
        <f t="shared" si="248"/>
        <v>0</v>
      </c>
    </row>
    <row r="167" spans="1:13" ht="30.75" customHeight="1" outlineLevel="1" x14ac:dyDescent="0.25">
      <c r="A167" s="40"/>
      <c r="B167" s="40"/>
      <c r="C167" s="10" t="s">
        <v>108</v>
      </c>
      <c r="D167" s="17">
        <f t="shared" si="193"/>
        <v>11144100</v>
      </c>
      <c r="E167" s="22">
        <f t="shared" si="247"/>
        <v>0</v>
      </c>
      <c r="F167" s="22">
        <f t="shared" si="247"/>
        <v>11144100</v>
      </c>
      <c r="G167" s="22">
        <f t="shared" si="247"/>
        <v>0</v>
      </c>
      <c r="H167" s="22">
        <f t="shared" si="247"/>
        <v>0</v>
      </c>
      <c r="I167" s="22">
        <f t="shared" si="247"/>
        <v>0</v>
      </c>
      <c r="J167" s="17">
        <f t="shared" ref="J167:M167" si="249">J174+J188+J202+J181</f>
        <v>0</v>
      </c>
      <c r="K167" s="17">
        <f t="shared" si="249"/>
        <v>0</v>
      </c>
      <c r="L167" s="17">
        <f t="shared" si="249"/>
        <v>0</v>
      </c>
      <c r="M167" s="17">
        <f t="shared" si="249"/>
        <v>0</v>
      </c>
    </row>
    <row r="168" spans="1:13" ht="30.75" customHeight="1" outlineLevel="1" x14ac:dyDescent="0.25">
      <c r="A168" s="40"/>
      <c r="B168" s="40"/>
      <c r="C168" s="10" t="s">
        <v>109</v>
      </c>
      <c r="D168" s="17">
        <f t="shared" si="193"/>
        <v>0</v>
      </c>
      <c r="E168" s="22">
        <f t="shared" si="247"/>
        <v>0</v>
      </c>
      <c r="F168" s="22">
        <f t="shared" si="247"/>
        <v>0</v>
      </c>
      <c r="G168" s="22">
        <f t="shared" si="247"/>
        <v>0</v>
      </c>
      <c r="H168" s="22">
        <f t="shared" si="247"/>
        <v>0</v>
      </c>
      <c r="I168" s="22">
        <f t="shared" si="247"/>
        <v>0</v>
      </c>
      <c r="J168" s="17">
        <f t="shared" ref="J168:M168" si="250">J175+J189+J203+J182</f>
        <v>0</v>
      </c>
      <c r="K168" s="17">
        <f t="shared" si="250"/>
        <v>0</v>
      </c>
      <c r="L168" s="17">
        <f t="shared" si="250"/>
        <v>0</v>
      </c>
      <c r="M168" s="17">
        <f t="shared" si="250"/>
        <v>0</v>
      </c>
    </row>
    <row r="169" spans="1:13" ht="30.75" customHeight="1" outlineLevel="2" x14ac:dyDescent="0.25">
      <c r="A169" s="41" t="s">
        <v>158</v>
      </c>
      <c r="B169" s="40" t="s">
        <v>45</v>
      </c>
      <c r="C169" s="10" t="s">
        <v>103</v>
      </c>
      <c r="D169" s="17">
        <f t="shared" si="193"/>
        <v>27895555.390000001</v>
      </c>
      <c r="E169" s="17">
        <f>E171+E175</f>
        <v>12707139.34</v>
      </c>
      <c r="F169" s="17">
        <f t="shared" ref="F169" si="251">F171+F175</f>
        <v>10192420.76</v>
      </c>
      <c r="G169" s="17">
        <f>G171+G175</f>
        <v>4995995.29</v>
      </c>
      <c r="H169" s="17">
        <f>H171+H175</f>
        <v>0</v>
      </c>
      <c r="I169" s="17">
        <f>I171+I175</f>
        <v>0</v>
      </c>
      <c r="J169" s="17">
        <f t="shared" ref="J169:M169" si="252">J171+J175</f>
        <v>0</v>
      </c>
      <c r="K169" s="17">
        <f t="shared" si="252"/>
        <v>0</v>
      </c>
      <c r="L169" s="17">
        <f t="shared" si="252"/>
        <v>0</v>
      </c>
      <c r="M169" s="17">
        <f t="shared" si="252"/>
        <v>0</v>
      </c>
    </row>
    <row r="170" spans="1:13" ht="30.75" customHeight="1" outlineLevel="2" x14ac:dyDescent="0.25">
      <c r="A170" s="41"/>
      <c r="B170" s="40"/>
      <c r="C170" s="10" t="s">
        <v>104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1:13" ht="49.5" customHeight="1" outlineLevel="2" x14ac:dyDescent="0.25">
      <c r="A171" s="41"/>
      <c r="B171" s="40"/>
      <c r="C171" s="10" t="s">
        <v>105</v>
      </c>
      <c r="D171" s="17">
        <f t="shared" si="193"/>
        <v>27895555.390000001</v>
      </c>
      <c r="E171" s="17">
        <f>E172+E173+E174</f>
        <v>12707139.34</v>
      </c>
      <c r="F171" s="17">
        <f t="shared" ref="F171" si="253">F172+F173+F174</f>
        <v>10192420.76</v>
      </c>
      <c r="G171" s="17">
        <f>G172+G173+G174</f>
        <v>4995995.29</v>
      </c>
      <c r="H171" s="17">
        <f>H172+H173+H174</f>
        <v>0</v>
      </c>
      <c r="I171" s="17">
        <f>I172+I173+I174</f>
        <v>0</v>
      </c>
      <c r="J171" s="17">
        <f t="shared" ref="J171:M171" si="254">J172+J173+J174</f>
        <v>0</v>
      </c>
      <c r="K171" s="17">
        <f t="shared" si="254"/>
        <v>0</v>
      </c>
      <c r="L171" s="17">
        <f t="shared" si="254"/>
        <v>0</v>
      </c>
      <c r="M171" s="17">
        <f t="shared" si="254"/>
        <v>0</v>
      </c>
    </row>
    <row r="172" spans="1:13" ht="30.75" customHeight="1" outlineLevel="2" x14ac:dyDescent="0.25">
      <c r="A172" s="41"/>
      <c r="B172" s="40"/>
      <c r="C172" s="10" t="s">
        <v>106</v>
      </c>
      <c r="D172" s="17">
        <f t="shared" si="193"/>
        <v>27895555.390000001</v>
      </c>
      <c r="E172" s="17">
        <f>4240245+457815+6769079.34+1240000</f>
        <v>12707139.34</v>
      </c>
      <c r="F172" s="17">
        <v>10192420.76</v>
      </c>
      <c r="G172" s="17">
        <f>153755.29+714240+2128000+2000000</f>
        <v>4995995.29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</row>
    <row r="173" spans="1:13" ht="30.75" customHeight="1" outlineLevel="2" x14ac:dyDescent="0.25">
      <c r="A173" s="41"/>
      <c r="B173" s="40"/>
      <c r="C173" s="10" t="s">
        <v>107</v>
      </c>
      <c r="D173" s="17">
        <f t="shared" si="193"/>
        <v>0</v>
      </c>
      <c r="E173" s="17">
        <f t="shared" ref="E173:E175" si="255">F173+G173+H173+I173+J173</f>
        <v>0</v>
      </c>
      <c r="F173" s="17">
        <f t="shared" ref="F173:F175" si="256">G173+H173+I173+J173+K173</f>
        <v>0</v>
      </c>
      <c r="G173" s="17">
        <f t="shared" ref="G173:G175" si="257">H173+I173+J173+K173+L173</f>
        <v>0</v>
      </c>
      <c r="H173" s="17">
        <f t="shared" ref="H173:H175" si="258">I173+J173+K173+L173+M173</f>
        <v>0</v>
      </c>
      <c r="I173" s="17">
        <f t="shared" ref="I173:I175" si="259">J173+K173+L173+M173+N173</f>
        <v>0</v>
      </c>
      <c r="J173" s="17">
        <f t="shared" ref="J173:J175" si="260">K173+L173+M173+N173+O173</f>
        <v>0</v>
      </c>
      <c r="K173" s="17">
        <f t="shared" ref="K173:K175" si="261">L173+M173+N173+O173+P173</f>
        <v>0</v>
      </c>
      <c r="L173" s="17">
        <f t="shared" ref="L173:L175" si="262">M173+N173+O173+P173+Q173</f>
        <v>0</v>
      </c>
      <c r="M173" s="17">
        <f t="shared" ref="M173:M175" si="263">N173+O173+P173+Q173+R173</f>
        <v>0</v>
      </c>
    </row>
    <row r="174" spans="1:13" ht="30.75" customHeight="1" outlineLevel="2" x14ac:dyDescent="0.25">
      <c r="A174" s="41"/>
      <c r="B174" s="40"/>
      <c r="C174" s="10" t="s">
        <v>108</v>
      </c>
      <c r="D174" s="17">
        <f t="shared" si="193"/>
        <v>0</v>
      </c>
      <c r="E174" s="17">
        <f t="shared" si="255"/>
        <v>0</v>
      </c>
      <c r="F174" s="17">
        <f t="shared" si="256"/>
        <v>0</v>
      </c>
      <c r="G174" s="17">
        <f t="shared" si="257"/>
        <v>0</v>
      </c>
      <c r="H174" s="17">
        <f t="shared" si="258"/>
        <v>0</v>
      </c>
      <c r="I174" s="17">
        <f t="shared" si="259"/>
        <v>0</v>
      </c>
      <c r="J174" s="17">
        <f t="shared" si="260"/>
        <v>0</v>
      </c>
      <c r="K174" s="17">
        <f t="shared" si="261"/>
        <v>0</v>
      </c>
      <c r="L174" s="17">
        <f t="shared" si="262"/>
        <v>0</v>
      </c>
      <c r="M174" s="17">
        <f t="shared" si="263"/>
        <v>0</v>
      </c>
    </row>
    <row r="175" spans="1:13" ht="30.75" customHeight="1" outlineLevel="2" x14ac:dyDescent="0.25">
      <c r="A175" s="41"/>
      <c r="B175" s="40"/>
      <c r="C175" s="10" t="s">
        <v>109</v>
      </c>
      <c r="D175" s="17">
        <f t="shared" si="193"/>
        <v>0</v>
      </c>
      <c r="E175" s="17">
        <f t="shared" si="255"/>
        <v>0</v>
      </c>
      <c r="F175" s="17">
        <f t="shared" si="256"/>
        <v>0</v>
      </c>
      <c r="G175" s="17">
        <f t="shared" si="257"/>
        <v>0</v>
      </c>
      <c r="H175" s="17">
        <f t="shared" si="258"/>
        <v>0</v>
      </c>
      <c r="I175" s="17">
        <f t="shared" si="259"/>
        <v>0</v>
      </c>
      <c r="J175" s="17">
        <f t="shared" si="260"/>
        <v>0</v>
      </c>
      <c r="K175" s="17">
        <f t="shared" si="261"/>
        <v>0</v>
      </c>
      <c r="L175" s="17">
        <f t="shared" si="262"/>
        <v>0</v>
      </c>
      <c r="M175" s="17">
        <f t="shared" si="263"/>
        <v>0</v>
      </c>
    </row>
    <row r="176" spans="1:13" ht="30.75" customHeight="1" outlineLevel="2" x14ac:dyDescent="0.25">
      <c r="A176" s="41" t="s">
        <v>159</v>
      </c>
      <c r="B176" s="40" t="s">
        <v>73</v>
      </c>
      <c r="C176" s="10" t="s">
        <v>103</v>
      </c>
      <c r="D176" s="17">
        <f t="shared" si="193"/>
        <v>33538167.340000004</v>
      </c>
      <c r="E176" s="17">
        <f>E178+E182</f>
        <v>5219888.9000000004</v>
      </c>
      <c r="F176" s="17">
        <f>F178+F182</f>
        <v>19088389.530000001</v>
      </c>
      <c r="G176" s="17">
        <f t="shared" ref="G176" si="264">G178+G182</f>
        <v>3037666.67</v>
      </c>
      <c r="H176" s="17">
        <f t="shared" ref="H176:I176" si="265">H178+H182</f>
        <v>3096111.12</v>
      </c>
      <c r="I176" s="17">
        <f t="shared" si="265"/>
        <v>3096111.12</v>
      </c>
      <c r="J176" s="17">
        <v>0</v>
      </c>
      <c r="K176" s="17">
        <v>0</v>
      </c>
      <c r="L176" s="17">
        <v>0</v>
      </c>
      <c r="M176" s="17">
        <v>0</v>
      </c>
    </row>
    <row r="177" spans="1:13" ht="30.75" customHeight="1" outlineLevel="2" x14ac:dyDescent="0.25">
      <c r="A177" s="41"/>
      <c r="B177" s="40"/>
      <c r="C177" s="10" t="s">
        <v>104</v>
      </c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 ht="45" customHeight="1" outlineLevel="2" x14ac:dyDescent="0.25">
      <c r="A178" s="41"/>
      <c r="B178" s="40"/>
      <c r="C178" s="10" t="s">
        <v>105</v>
      </c>
      <c r="D178" s="17">
        <f t="shared" si="193"/>
        <v>33538167.340000004</v>
      </c>
      <c r="E178" s="17">
        <f>E179+E180+E181</f>
        <v>5219888.9000000004</v>
      </c>
      <c r="F178" s="17">
        <f t="shared" ref="F178:H178" si="266">F179+F180+F181</f>
        <v>19088389.530000001</v>
      </c>
      <c r="G178" s="17">
        <f t="shared" si="266"/>
        <v>3037666.67</v>
      </c>
      <c r="H178" s="17">
        <f t="shared" si="266"/>
        <v>3096111.12</v>
      </c>
      <c r="I178" s="17">
        <f t="shared" ref="I178" si="267">I179+I180+I181</f>
        <v>3096111.12</v>
      </c>
      <c r="J178" s="17">
        <v>0</v>
      </c>
      <c r="K178" s="17">
        <v>0</v>
      </c>
      <c r="L178" s="17">
        <v>0</v>
      </c>
      <c r="M178" s="17">
        <v>0</v>
      </c>
    </row>
    <row r="179" spans="1:13" ht="30.75" customHeight="1" outlineLevel="2" x14ac:dyDescent="0.25">
      <c r="A179" s="41"/>
      <c r="B179" s="40"/>
      <c r="C179" s="10" t="s">
        <v>106</v>
      </c>
      <c r="D179" s="17">
        <f t="shared" si="193"/>
        <v>2069625.6300000004</v>
      </c>
      <c r="E179" s="17">
        <f>135955.56+135955.56+114122.23+34256.2+101699.35</f>
        <v>521988.9</v>
      </c>
      <c r="F179" s="17">
        <f>114122.23+139644.45+5171.95+315875.86+55555.56-5722.22-0.01</f>
        <v>624647.82000000007</v>
      </c>
      <c r="G179" s="17">
        <f>181600+122166.67</f>
        <v>303766.67</v>
      </c>
      <c r="H179" s="17">
        <f>181600+128011.12</f>
        <v>309611.12</v>
      </c>
      <c r="I179" s="17">
        <f>181600+128011.12</f>
        <v>309611.12</v>
      </c>
      <c r="J179" s="17">
        <v>0</v>
      </c>
      <c r="K179" s="17">
        <v>0</v>
      </c>
      <c r="L179" s="17">
        <v>0</v>
      </c>
      <c r="M179" s="17">
        <v>0</v>
      </c>
    </row>
    <row r="180" spans="1:13" ht="30.75" customHeight="1" outlineLevel="2" x14ac:dyDescent="0.25">
      <c r="A180" s="41"/>
      <c r="B180" s="40"/>
      <c r="C180" s="10" t="s">
        <v>107</v>
      </c>
      <c r="D180" s="17">
        <f t="shared" si="193"/>
        <v>20324441.710000001</v>
      </c>
      <c r="E180" s="17">
        <f>1223600+1223600+1027100+308305.8+915294.2</f>
        <v>4697900</v>
      </c>
      <c r="F180" s="17">
        <f>253425.04+1205300+1027100+4333816.67+500000</f>
        <v>7319641.71</v>
      </c>
      <c r="G180" s="17">
        <f>1634400+1099500</f>
        <v>2733900</v>
      </c>
      <c r="H180" s="17">
        <f>1634400+1152100</f>
        <v>2786500</v>
      </c>
      <c r="I180" s="17">
        <f>1634400+1152100</f>
        <v>2786500</v>
      </c>
      <c r="J180" s="17">
        <v>0</v>
      </c>
      <c r="K180" s="17">
        <v>0</v>
      </c>
      <c r="L180" s="17">
        <v>0</v>
      </c>
      <c r="M180" s="17">
        <v>0</v>
      </c>
    </row>
    <row r="181" spans="1:13" ht="30.75" customHeight="1" outlineLevel="2" x14ac:dyDescent="0.25">
      <c r="A181" s="41"/>
      <c r="B181" s="40"/>
      <c r="C181" s="10" t="s">
        <v>108</v>
      </c>
      <c r="D181" s="17">
        <f t="shared" si="193"/>
        <v>11144100</v>
      </c>
      <c r="E181" s="17">
        <v>0</v>
      </c>
      <c r="F181" s="17">
        <v>11144100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</row>
    <row r="182" spans="1:13" ht="30.75" customHeight="1" outlineLevel="2" x14ac:dyDescent="0.25">
      <c r="A182" s="41"/>
      <c r="B182" s="40"/>
      <c r="C182" s="10" t="s">
        <v>109</v>
      </c>
      <c r="D182" s="17">
        <f t="shared" si="193"/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</row>
    <row r="183" spans="1:13" ht="30.75" customHeight="1" outlineLevel="2" x14ac:dyDescent="0.25">
      <c r="A183" s="41" t="s">
        <v>160</v>
      </c>
      <c r="B183" s="40" t="s">
        <v>47</v>
      </c>
      <c r="C183" s="10" t="s">
        <v>103</v>
      </c>
      <c r="D183" s="17">
        <f t="shared" si="193"/>
        <v>2679298.91</v>
      </c>
      <c r="E183" s="17">
        <f>E185+E189</f>
        <v>856666.67</v>
      </c>
      <c r="F183" s="17">
        <f t="shared" ref="F183:G183" si="268">F185+F189</f>
        <v>933743.35</v>
      </c>
      <c r="G183" s="17">
        <f t="shared" si="268"/>
        <v>888888.89</v>
      </c>
      <c r="H183" s="17">
        <f t="shared" ref="H183" si="269">H185+H189</f>
        <v>0</v>
      </c>
      <c r="I183" s="17">
        <f t="shared" ref="I183:M183" si="270">I185+I189</f>
        <v>0</v>
      </c>
      <c r="J183" s="17">
        <f t="shared" si="270"/>
        <v>0</v>
      </c>
      <c r="K183" s="17">
        <f t="shared" si="270"/>
        <v>0</v>
      </c>
      <c r="L183" s="17">
        <v>0</v>
      </c>
      <c r="M183" s="17">
        <f t="shared" si="270"/>
        <v>0</v>
      </c>
    </row>
    <row r="184" spans="1:13" ht="30.75" customHeight="1" outlineLevel="2" x14ac:dyDescent="0.25">
      <c r="A184" s="41"/>
      <c r="B184" s="40"/>
      <c r="C184" s="10" t="s">
        <v>104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</row>
    <row r="185" spans="1:13" ht="54" customHeight="1" outlineLevel="2" x14ac:dyDescent="0.25">
      <c r="A185" s="41"/>
      <c r="B185" s="40"/>
      <c r="C185" s="10" t="s">
        <v>105</v>
      </c>
      <c r="D185" s="17">
        <f t="shared" si="193"/>
        <v>2679298.91</v>
      </c>
      <c r="E185" s="17">
        <f>E186+E187+E188</f>
        <v>856666.67</v>
      </c>
      <c r="F185" s="17">
        <f t="shared" ref="F185:G185" si="271">F186+F187+F188</f>
        <v>933743.35</v>
      </c>
      <c r="G185" s="17">
        <f t="shared" si="271"/>
        <v>888888.89</v>
      </c>
      <c r="H185" s="17">
        <f t="shared" ref="H185" si="272">H186+H187+H188</f>
        <v>0</v>
      </c>
      <c r="I185" s="17">
        <f t="shared" ref="I185:M185" si="273">I186+I187+I188</f>
        <v>0</v>
      </c>
      <c r="J185" s="17">
        <f t="shared" si="273"/>
        <v>0</v>
      </c>
      <c r="K185" s="17">
        <f t="shared" si="273"/>
        <v>0</v>
      </c>
      <c r="L185" s="17">
        <f t="shared" si="273"/>
        <v>0</v>
      </c>
      <c r="M185" s="17">
        <f t="shared" si="273"/>
        <v>0</v>
      </c>
    </row>
    <row r="186" spans="1:13" ht="30.75" customHeight="1" outlineLevel="2" x14ac:dyDescent="0.25">
      <c r="A186" s="41"/>
      <c r="B186" s="40"/>
      <c r="C186" s="10" t="s">
        <v>106</v>
      </c>
      <c r="D186" s="17">
        <f t="shared" si="193"/>
        <v>267929.91000000003</v>
      </c>
      <c r="E186" s="17">
        <f>66666.67+10000+9000</f>
        <v>85666.67</v>
      </c>
      <c r="F186" s="17">
        <f>273243.96-55555.56-123577.28-736.77</f>
        <v>93374.35000000002</v>
      </c>
      <c r="G186" s="17">
        <f>410138+356000-677249.11</f>
        <v>88888.890000000014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</row>
    <row r="187" spans="1:13" ht="30.75" customHeight="1" outlineLevel="2" x14ac:dyDescent="0.25">
      <c r="A187" s="41"/>
      <c r="B187" s="40"/>
      <c r="C187" s="10" t="s">
        <v>107</v>
      </c>
      <c r="D187" s="17">
        <f t="shared" si="193"/>
        <v>2411369</v>
      </c>
      <c r="E187" s="17">
        <f>600000+90000+81000</f>
        <v>771000</v>
      </c>
      <c r="F187" s="17">
        <f>757000+83369</f>
        <v>840369</v>
      </c>
      <c r="G187" s="17">
        <v>800000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</row>
    <row r="188" spans="1:13" ht="30.75" customHeight="1" outlineLevel="2" x14ac:dyDescent="0.25">
      <c r="A188" s="41"/>
      <c r="B188" s="40"/>
      <c r="C188" s="10" t="s">
        <v>108</v>
      </c>
      <c r="D188" s="17">
        <f t="shared" si="193"/>
        <v>0</v>
      </c>
      <c r="E188" s="17">
        <f t="shared" ref="E188:E189" si="274">F188+G188+H188+I188+J188</f>
        <v>0</v>
      </c>
      <c r="F188" s="17">
        <f t="shared" ref="F188:F189" si="275">G188+H188+I188+J188+K188</f>
        <v>0</v>
      </c>
      <c r="G188" s="17">
        <f t="shared" ref="G188:G189" si="276">H188+I188+J188+K188+L188</f>
        <v>0</v>
      </c>
      <c r="H188" s="17">
        <f t="shared" ref="H188:H189" si="277">I188+J188+K188+L188+M188</f>
        <v>0</v>
      </c>
      <c r="I188" s="17">
        <f t="shared" ref="I188:I189" si="278">J188+K188+L188+M188+N188</f>
        <v>0</v>
      </c>
      <c r="J188" s="17">
        <f t="shared" ref="J188:J189" si="279">K188+L188+M188+N188+O188</f>
        <v>0</v>
      </c>
      <c r="K188" s="17">
        <f t="shared" ref="K188:K189" si="280">L188+M188+N188+O188+P188</f>
        <v>0</v>
      </c>
      <c r="L188" s="17">
        <f t="shared" ref="L188:L189" si="281">M188+N188+O188+P188+Q188</f>
        <v>0</v>
      </c>
      <c r="M188" s="17">
        <f t="shared" ref="M188:M189" si="282">N188+O188+P188+Q188+R188</f>
        <v>0</v>
      </c>
    </row>
    <row r="189" spans="1:13" ht="30.75" customHeight="1" outlineLevel="2" x14ac:dyDescent="0.25">
      <c r="A189" s="41"/>
      <c r="B189" s="40"/>
      <c r="C189" s="10" t="s">
        <v>109</v>
      </c>
      <c r="D189" s="17">
        <f t="shared" si="193"/>
        <v>0</v>
      </c>
      <c r="E189" s="17">
        <f t="shared" si="274"/>
        <v>0</v>
      </c>
      <c r="F189" s="17">
        <f t="shared" si="275"/>
        <v>0</v>
      </c>
      <c r="G189" s="17">
        <f t="shared" si="276"/>
        <v>0</v>
      </c>
      <c r="H189" s="17">
        <f t="shared" si="277"/>
        <v>0</v>
      </c>
      <c r="I189" s="17">
        <f t="shared" si="278"/>
        <v>0</v>
      </c>
      <c r="J189" s="17">
        <f t="shared" si="279"/>
        <v>0</v>
      </c>
      <c r="K189" s="17">
        <f t="shared" si="280"/>
        <v>0</v>
      </c>
      <c r="L189" s="17">
        <f t="shared" si="281"/>
        <v>0</v>
      </c>
      <c r="M189" s="17">
        <f t="shared" si="282"/>
        <v>0</v>
      </c>
    </row>
    <row r="190" spans="1:13" ht="30.75" customHeight="1" outlineLevel="2" x14ac:dyDescent="0.25">
      <c r="A190" s="41" t="s">
        <v>161</v>
      </c>
      <c r="B190" s="40" t="s">
        <v>134</v>
      </c>
      <c r="C190" s="21" t="s">
        <v>103</v>
      </c>
      <c r="D190" s="22">
        <f t="shared" ref="D190" si="283">E190+F190+G190+H190+I190</f>
        <v>1500000</v>
      </c>
      <c r="E190" s="22">
        <f>E192+E196</f>
        <v>1500000</v>
      </c>
      <c r="F190" s="22">
        <f t="shared" ref="F190:M190" si="284">F192+F196</f>
        <v>0</v>
      </c>
      <c r="G190" s="22">
        <f t="shared" si="284"/>
        <v>0</v>
      </c>
      <c r="H190" s="22">
        <f t="shared" si="284"/>
        <v>0</v>
      </c>
      <c r="I190" s="22">
        <f t="shared" si="284"/>
        <v>0</v>
      </c>
      <c r="J190" s="22">
        <f t="shared" si="284"/>
        <v>0</v>
      </c>
      <c r="K190" s="22">
        <f t="shared" si="284"/>
        <v>0</v>
      </c>
      <c r="L190" s="22">
        <f t="shared" si="284"/>
        <v>0</v>
      </c>
      <c r="M190" s="22">
        <f t="shared" si="284"/>
        <v>0</v>
      </c>
    </row>
    <row r="191" spans="1:13" ht="30.75" customHeight="1" outlineLevel="2" x14ac:dyDescent="0.25">
      <c r="A191" s="41"/>
      <c r="B191" s="40"/>
      <c r="C191" s="21" t="s">
        <v>104</v>
      </c>
      <c r="D191" s="22"/>
      <c r="E191" s="22"/>
      <c r="F191" s="22"/>
      <c r="G191" s="22"/>
      <c r="H191" s="22"/>
      <c r="I191" s="22"/>
      <c r="J191" s="22"/>
      <c r="K191" s="22"/>
      <c r="L191" s="22"/>
      <c r="M191" s="22"/>
    </row>
    <row r="192" spans="1:13" ht="47.25" customHeight="1" outlineLevel="2" x14ac:dyDescent="0.25">
      <c r="A192" s="41"/>
      <c r="B192" s="40"/>
      <c r="C192" s="21" t="s">
        <v>105</v>
      </c>
      <c r="D192" s="22">
        <f t="shared" ref="D192:D196" si="285">E192+F192+G192+H192+I192</f>
        <v>1500000</v>
      </c>
      <c r="E192" s="22">
        <f>E193+E194+E195</f>
        <v>1500000</v>
      </c>
      <c r="F192" s="22">
        <f t="shared" ref="F192:M192" si="286">F193+F194+F195</f>
        <v>0</v>
      </c>
      <c r="G192" s="22">
        <f t="shared" si="286"/>
        <v>0</v>
      </c>
      <c r="H192" s="22">
        <f t="shared" si="286"/>
        <v>0</v>
      </c>
      <c r="I192" s="22">
        <f t="shared" si="286"/>
        <v>0</v>
      </c>
      <c r="J192" s="22">
        <f t="shared" si="286"/>
        <v>0</v>
      </c>
      <c r="K192" s="22">
        <f t="shared" si="286"/>
        <v>0</v>
      </c>
      <c r="L192" s="22">
        <f t="shared" si="286"/>
        <v>0</v>
      </c>
      <c r="M192" s="22">
        <f t="shared" si="286"/>
        <v>0</v>
      </c>
    </row>
    <row r="193" spans="1:13" ht="30.75" customHeight="1" outlineLevel="2" x14ac:dyDescent="0.25">
      <c r="A193" s="41"/>
      <c r="B193" s="40"/>
      <c r="C193" s="21" t="s">
        <v>106</v>
      </c>
      <c r="D193" s="22">
        <f t="shared" si="285"/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</row>
    <row r="194" spans="1:13" ht="30.75" customHeight="1" outlineLevel="2" x14ac:dyDescent="0.25">
      <c r="A194" s="41"/>
      <c r="B194" s="40"/>
      <c r="C194" s="21" t="s">
        <v>107</v>
      </c>
      <c r="D194" s="22">
        <f t="shared" si="285"/>
        <v>1500000</v>
      </c>
      <c r="E194" s="22">
        <v>1500000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</row>
    <row r="195" spans="1:13" ht="30.75" customHeight="1" outlineLevel="2" x14ac:dyDescent="0.25">
      <c r="A195" s="41"/>
      <c r="B195" s="40"/>
      <c r="C195" s="21" t="s">
        <v>108</v>
      </c>
      <c r="D195" s="22">
        <f t="shared" si="285"/>
        <v>0</v>
      </c>
      <c r="E195" s="22">
        <f t="shared" ref="E195:E196" si="287">F195+G195+H195+I195+J195</f>
        <v>0</v>
      </c>
      <c r="F195" s="22">
        <f t="shared" ref="F195:F196" si="288">G195+H195+I195+J195+K195</f>
        <v>0</v>
      </c>
      <c r="G195" s="22">
        <f t="shared" ref="G195:G196" si="289">H195+I195+J195+K195+L195</f>
        <v>0</v>
      </c>
      <c r="H195" s="22">
        <f t="shared" ref="H195:H196" si="290">I195+J195+K195+L195+M195</f>
        <v>0</v>
      </c>
      <c r="I195" s="22">
        <f t="shared" ref="I195:I196" si="291">J195+K195+L195+M195+N195</f>
        <v>0</v>
      </c>
      <c r="J195" s="22">
        <f t="shared" ref="J195:J196" si="292">K195+L195+M195+N195+O195</f>
        <v>0</v>
      </c>
      <c r="K195" s="22">
        <f t="shared" ref="K195:K196" si="293">L195+M195+N195+O195+P195</f>
        <v>0</v>
      </c>
      <c r="L195" s="22">
        <f t="shared" ref="L195:L196" si="294">M195+N195+O195+P195+Q195</f>
        <v>0</v>
      </c>
      <c r="M195" s="22">
        <f t="shared" ref="M195:M196" si="295">N195+O195+P195+Q195+R195</f>
        <v>0</v>
      </c>
    </row>
    <row r="196" spans="1:13" ht="30.75" customHeight="1" outlineLevel="2" x14ac:dyDescent="0.25">
      <c r="A196" s="41"/>
      <c r="B196" s="40"/>
      <c r="C196" s="21" t="s">
        <v>109</v>
      </c>
      <c r="D196" s="22">
        <f t="shared" si="285"/>
        <v>0</v>
      </c>
      <c r="E196" s="22">
        <f t="shared" si="287"/>
        <v>0</v>
      </c>
      <c r="F196" s="22">
        <f t="shared" si="288"/>
        <v>0</v>
      </c>
      <c r="G196" s="22">
        <f t="shared" si="289"/>
        <v>0</v>
      </c>
      <c r="H196" s="22">
        <f t="shared" si="290"/>
        <v>0</v>
      </c>
      <c r="I196" s="22">
        <f t="shared" si="291"/>
        <v>0</v>
      </c>
      <c r="J196" s="22">
        <f t="shared" si="292"/>
        <v>0</v>
      </c>
      <c r="K196" s="22">
        <f t="shared" si="293"/>
        <v>0</v>
      </c>
      <c r="L196" s="22">
        <f t="shared" si="294"/>
        <v>0</v>
      </c>
      <c r="M196" s="22">
        <f t="shared" si="295"/>
        <v>0</v>
      </c>
    </row>
    <row r="197" spans="1:13" ht="30.75" customHeight="1" outlineLevel="2" x14ac:dyDescent="0.25">
      <c r="A197" s="41" t="s">
        <v>173</v>
      </c>
      <c r="B197" s="40" t="s">
        <v>174</v>
      </c>
      <c r="C197" s="10" t="s">
        <v>103</v>
      </c>
      <c r="D197" s="17">
        <f t="shared" si="193"/>
        <v>1700000</v>
      </c>
      <c r="E197" s="17">
        <f>E199+E203</f>
        <v>0</v>
      </c>
      <c r="F197" s="17">
        <f t="shared" ref="F197" si="296">F199+F203</f>
        <v>0</v>
      </c>
      <c r="G197" s="17">
        <f t="shared" ref="G197:M197" si="297">G199+G203</f>
        <v>1700000</v>
      </c>
      <c r="H197" s="17">
        <f t="shared" si="297"/>
        <v>0</v>
      </c>
      <c r="I197" s="17">
        <f t="shared" si="297"/>
        <v>0</v>
      </c>
      <c r="J197" s="17">
        <f t="shared" si="297"/>
        <v>0</v>
      </c>
      <c r="K197" s="17">
        <f t="shared" si="297"/>
        <v>0</v>
      </c>
      <c r="L197" s="17">
        <f t="shared" si="297"/>
        <v>0</v>
      </c>
      <c r="M197" s="17">
        <f t="shared" si="297"/>
        <v>0</v>
      </c>
    </row>
    <row r="198" spans="1:13" ht="30.75" customHeight="1" outlineLevel="2" x14ac:dyDescent="0.25">
      <c r="A198" s="41"/>
      <c r="B198" s="40"/>
      <c r="C198" s="10" t="s">
        <v>104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1:13" ht="47.25" customHeight="1" outlineLevel="2" x14ac:dyDescent="0.25">
      <c r="A199" s="41"/>
      <c r="B199" s="40"/>
      <c r="C199" s="10" t="s">
        <v>105</v>
      </c>
      <c r="D199" s="17">
        <f t="shared" si="193"/>
        <v>1700000</v>
      </c>
      <c r="E199" s="17">
        <f>E200+E201+E202</f>
        <v>0</v>
      </c>
      <c r="F199" s="17">
        <f t="shared" ref="F199" si="298">F200+F201+F202</f>
        <v>0</v>
      </c>
      <c r="G199" s="17">
        <f>G200+G201+G202</f>
        <v>1700000</v>
      </c>
      <c r="H199" s="17">
        <f t="shared" ref="H199:M199" si="299">H200+H201+H202</f>
        <v>0</v>
      </c>
      <c r="I199" s="17">
        <f t="shared" si="299"/>
        <v>0</v>
      </c>
      <c r="J199" s="17">
        <f t="shared" si="299"/>
        <v>0</v>
      </c>
      <c r="K199" s="17">
        <f t="shared" si="299"/>
        <v>0</v>
      </c>
      <c r="L199" s="17">
        <f t="shared" si="299"/>
        <v>0</v>
      </c>
      <c r="M199" s="17">
        <f t="shared" si="299"/>
        <v>0</v>
      </c>
    </row>
    <row r="200" spans="1:13" ht="30.75" customHeight="1" outlineLevel="2" x14ac:dyDescent="0.25">
      <c r="A200" s="41"/>
      <c r="B200" s="40"/>
      <c r="C200" s="10" t="s">
        <v>106</v>
      </c>
      <c r="D200" s="17">
        <f t="shared" si="193"/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</row>
    <row r="201" spans="1:13" ht="30.75" customHeight="1" outlineLevel="2" x14ac:dyDescent="0.25">
      <c r="A201" s="41"/>
      <c r="B201" s="40"/>
      <c r="C201" s="10" t="s">
        <v>107</v>
      </c>
      <c r="D201" s="17">
        <f t="shared" si="193"/>
        <v>1700000</v>
      </c>
      <c r="E201" s="17">
        <v>0</v>
      </c>
      <c r="F201" s="17">
        <v>0</v>
      </c>
      <c r="G201" s="17">
        <v>1700000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</row>
    <row r="202" spans="1:13" ht="30.75" customHeight="1" outlineLevel="2" x14ac:dyDescent="0.25">
      <c r="A202" s="41"/>
      <c r="B202" s="40"/>
      <c r="C202" s="10" t="s">
        <v>108</v>
      </c>
      <c r="D202" s="17">
        <f t="shared" si="193"/>
        <v>0</v>
      </c>
      <c r="E202" s="17">
        <f t="shared" ref="E202:E203" si="300">F202+G202+H202+I202+J202</f>
        <v>0</v>
      </c>
      <c r="F202" s="17">
        <f t="shared" ref="F202:F203" si="301">G202+H202+I202+J202+K202</f>
        <v>0</v>
      </c>
      <c r="G202" s="17">
        <f t="shared" ref="G202:G203" si="302">H202+I202+J202+K202+L202</f>
        <v>0</v>
      </c>
      <c r="H202" s="17">
        <f t="shared" ref="H202:H203" si="303">I202+J202+K202+L202+M202</f>
        <v>0</v>
      </c>
      <c r="I202" s="17">
        <f t="shared" ref="I202:I203" si="304">J202+K202+L202+M202+N202</f>
        <v>0</v>
      </c>
      <c r="J202" s="17">
        <f t="shared" ref="J202:J203" si="305">K202+L202+M202+N202+O202</f>
        <v>0</v>
      </c>
      <c r="K202" s="17">
        <f t="shared" ref="K202:K203" si="306">L202+M202+N202+O202+P202</f>
        <v>0</v>
      </c>
      <c r="L202" s="17">
        <f t="shared" ref="L202:L203" si="307">M202+N202+O202+P202+Q202</f>
        <v>0</v>
      </c>
      <c r="M202" s="17">
        <f t="shared" ref="M202:M203" si="308">N202+O202+P202+Q202+R202</f>
        <v>0</v>
      </c>
    </row>
    <row r="203" spans="1:13" ht="30.75" customHeight="1" outlineLevel="2" x14ac:dyDescent="0.25">
      <c r="A203" s="41"/>
      <c r="B203" s="40"/>
      <c r="C203" s="10" t="s">
        <v>109</v>
      </c>
      <c r="D203" s="17">
        <f t="shared" si="193"/>
        <v>0</v>
      </c>
      <c r="E203" s="17">
        <f t="shared" si="300"/>
        <v>0</v>
      </c>
      <c r="F203" s="17">
        <f t="shared" si="301"/>
        <v>0</v>
      </c>
      <c r="G203" s="17">
        <f t="shared" si="302"/>
        <v>0</v>
      </c>
      <c r="H203" s="17">
        <f t="shared" si="303"/>
        <v>0</v>
      </c>
      <c r="I203" s="17">
        <f t="shared" si="304"/>
        <v>0</v>
      </c>
      <c r="J203" s="17">
        <f t="shared" si="305"/>
        <v>0</v>
      </c>
      <c r="K203" s="17">
        <f t="shared" si="306"/>
        <v>0</v>
      </c>
      <c r="L203" s="17">
        <f t="shared" si="307"/>
        <v>0</v>
      </c>
      <c r="M203" s="17">
        <f t="shared" si="308"/>
        <v>0</v>
      </c>
    </row>
    <row r="204" spans="1:13" ht="30.75" customHeight="1" outlineLevel="1" x14ac:dyDescent="0.25">
      <c r="A204" s="40" t="s">
        <v>48</v>
      </c>
      <c r="B204" s="40" t="s">
        <v>49</v>
      </c>
      <c r="C204" s="10" t="s">
        <v>103</v>
      </c>
      <c r="D204" s="17">
        <f t="shared" si="193"/>
        <v>10819600</v>
      </c>
      <c r="E204" s="17">
        <f>E206+E210</f>
        <v>2400000</v>
      </c>
      <c r="F204" s="17">
        <f t="shared" ref="F204:G204" si="309">F206+F210</f>
        <v>2000000</v>
      </c>
      <c r="G204" s="17">
        <f t="shared" si="309"/>
        <v>1569200</v>
      </c>
      <c r="H204" s="17">
        <f t="shared" ref="H204:I204" si="310">H206+H210</f>
        <v>2425200</v>
      </c>
      <c r="I204" s="17">
        <f t="shared" si="310"/>
        <v>2425200</v>
      </c>
      <c r="J204" s="17">
        <v>0</v>
      </c>
      <c r="K204" s="17">
        <v>0</v>
      </c>
      <c r="L204" s="17">
        <v>0</v>
      </c>
      <c r="M204" s="17">
        <v>0</v>
      </c>
    </row>
    <row r="205" spans="1:13" ht="30.75" customHeight="1" outlineLevel="1" x14ac:dyDescent="0.25">
      <c r="A205" s="40"/>
      <c r="B205" s="40"/>
      <c r="C205" s="10" t="s">
        <v>104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</row>
    <row r="206" spans="1:13" ht="45" customHeight="1" outlineLevel="1" x14ac:dyDescent="0.25">
      <c r="A206" s="40"/>
      <c r="B206" s="40"/>
      <c r="C206" s="10" t="s">
        <v>105</v>
      </c>
      <c r="D206" s="17">
        <f t="shared" si="193"/>
        <v>10819600</v>
      </c>
      <c r="E206" s="17">
        <f>E207+E208+E209</f>
        <v>2400000</v>
      </c>
      <c r="F206" s="17">
        <f t="shared" ref="F206:G206" si="311">F207+F208+F209</f>
        <v>2000000</v>
      </c>
      <c r="G206" s="17">
        <f t="shared" si="311"/>
        <v>1569200</v>
      </c>
      <c r="H206" s="17">
        <f t="shared" ref="H206:M206" si="312">H207+H208+H209</f>
        <v>2425200</v>
      </c>
      <c r="I206" s="17">
        <f t="shared" si="312"/>
        <v>2425200</v>
      </c>
      <c r="J206" s="17">
        <f t="shared" si="312"/>
        <v>0</v>
      </c>
      <c r="K206" s="17">
        <f t="shared" si="312"/>
        <v>0</v>
      </c>
      <c r="L206" s="17">
        <f t="shared" si="312"/>
        <v>0</v>
      </c>
      <c r="M206" s="17">
        <f t="shared" si="312"/>
        <v>0</v>
      </c>
    </row>
    <row r="207" spans="1:13" ht="30.75" customHeight="1" outlineLevel="1" x14ac:dyDescent="0.25">
      <c r="A207" s="40"/>
      <c r="B207" s="40"/>
      <c r="C207" s="10" t="s">
        <v>106</v>
      </c>
      <c r="D207" s="17">
        <f t="shared" si="193"/>
        <v>0</v>
      </c>
      <c r="E207" s="17">
        <f t="shared" ref="E207" si="313">F207+G207+H207+I207+J207</f>
        <v>0</v>
      </c>
      <c r="F207" s="17">
        <f t="shared" ref="F207" si="314">G207+H207+I207+J207+K207</f>
        <v>0</v>
      </c>
      <c r="G207" s="17">
        <f t="shared" ref="G207" si="315">H207+I207+J207+K207+L207</f>
        <v>0</v>
      </c>
      <c r="H207" s="17">
        <f t="shared" ref="H207" si="316">I207+J207+K207+L207+M207</f>
        <v>0</v>
      </c>
      <c r="I207" s="17">
        <f t="shared" ref="I207" si="317">J207+K207+L207+M207+N207</f>
        <v>0</v>
      </c>
      <c r="J207" s="17">
        <f t="shared" ref="J207" si="318">K207+L207+M207+N207+O207</f>
        <v>0</v>
      </c>
      <c r="K207" s="17">
        <f t="shared" ref="K207" si="319">L207+M207+N207+O207+P207</f>
        <v>0</v>
      </c>
      <c r="L207" s="17">
        <f t="shared" ref="L207" si="320">M207+N207+O207+P207+Q207</f>
        <v>0</v>
      </c>
      <c r="M207" s="17">
        <f t="shared" ref="M207" si="321">N207+O207+P207+Q207+R207</f>
        <v>0</v>
      </c>
    </row>
    <row r="208" spans="1:13" ht="30.75" customHeight="1" outlineLevel="1" x14ac:dyDescent="0.25">
      <c r="A208" s="40"/>
      <c r="B208" s="40"/>
      <c r="C208" s="10" t="s">
        <v>107</v>
      </c>
      <c r="D208" s="17">
        <f t="shared" ref="D208:D304" si="322">E208+F208+G208+H208+I208</f>
        <v>10819600</v>
      </c>
      <c r="E208" s="17">
        <f>2659100-259100</f>
        <v>2400000</v>
      </c>
      <c r="F208" s="17">
        <f>2130500-130500</f>
        <v>2000000</v>
      </c>
      <c r="G208" s="17">
        <f>2425200-856000</f>
        <v>1569200</v>
      </c>
      <c r="H208" s="17">
        <v>2425200</v>
      </c>
      <c r="I208" s="17">
        <v>2425200</v>
      </c>
      <c r="J208" s="17">
        <v>0</v>
      </c>
      <c r="K208" s="17">
        <v>0</v>
      </c>
      <c r="L208" s="17">
        <v>0</v>
      </c>
      <c r="M208" s="17">
        <v>0</v>
      </c>
    </row>
    <row r="209" spans="1:13" ht="30.75" customHeight="1" outlineLevel="1" x14ac:dyDescent="0.25">
      <c r="A209" s="40"/>
      <c r="B209" s="40"/>
      <c r="C209" s="10" t="s">
        <v>108</v>
      </c>
      <c r="D209" s="17">
        <f t="shared" si="322"/>
        <v>0</v>
      </c>
      <c r="E209" s="17">
        <f t="shared" ref="E209:E210" si="323">F209+G209+H209+I209+J209</f>
        <v>0</v>
      </c>
      <c r="F209" s="17">
        <f t="shared" ref="F209:F210" si="324">G209+H209+I209+J209+K209</f>
        <v>0</v>
      </c>
      <c r="G209" s="17">
        <f t="shared" ref="G209:G210" si="325">H209+I209+J209+K209+L209</f>
        <v>0</v>
      </c>
      <c r="H209" s="17">
        <f t="shared" ref="H209:H210" si="326">I209+J209+K209+L209+M209</f>
        <v>0</v>
      </c>
      <c r="I209" s="17">
        <f t="shared" ref="I209:I210" si="327">J209+K209+L209+M209+N209</f>
        <v>0</v>
      </c>
      <c r="J209" s="17">
        <f t="shared" ref="J209:J210" si="328">K209+L209+M209+N209+O209</f>
        <v>0</v>
      </c>
      <c r="K209" s="17">
        <f t="shared" ref="K209:K210" si="329">L209+M209+N209+O209+P209</f>
        <v>0</v>
      </c>
      <c r="L209" s="17">
        <f t="shared" ref="L209:L210" si="330">M209+N209+O209+P209+Q209</f>
        <v>0</v>
      </c>
      <c r="M209" s="17">
        <f t="shared" ref="M209:M210" si="331">N209+O209+P209+Q209+R209</f>
        <v>0</v>
      </c>
    </row>
    <row r="210" spans="1:13" ht="30.75" customHeight="1" outlineLevel="1" x14ac:dyDescent="0.25">
      <c r="A210" s="40"/>
      <c r="B210" s="40"/>
      <c r="C210" s="10" t="s">
        <v>109</v>
      </c>
      <c r="D210" s="17">
        <f t="shared" si="322"/>
        <v>0</v>
      </c>
      <c r="E210" s="17">
        <f t="shared" si="323"/>
        <v>0</v>
      </c>
      <c r="F210" s="17">
        <f t="shared" si="324"/>
        <v>0</v>
      </c>
      <c r="G210" s="17">
        <f t="shared" si="325"/>
        <v>0</v>
      </c>
      <c r="H210" s="17">
        <f t="shared" si="326"/>
        <v>0</v>
      </c>
      <c r="I210" s="17">
        <f t="shared" si="327"/>
        <v>0</v>
      </c>
      <c r="J210" s="17">
        <f t="shared" si="328"/>
        <v>0</v>
      </c>
      <c r="K210" s="17">
        <f t="shared" si="329"/>
        <v>0</v>
      </c>
      <c r="L210" s="17">
        <f t="shared" si="330"/>
        <v>0</v>
      </c>
      <c r="M210" s="17">
        <f t="shared" si="331"/>
        <v>0</v>
      </c>
    </row>
    <row r="211" spans="1:13" ht="30.75" customHeight="1" outlineLevel="1" x14ac:dyDescent="0.25">
      <c r="A211" s="40" t="s">
        <v>50</v>
      </c>
      <c r="B211" s="40" t="s">
        <v>51</v>
      </c>
      <c r="C211" s="10" t="s">
        <v>103</v>
      </c>
      <c r="D211" s="17">
        <f t="shared" si="322"/>
        <v>22907415.120000001</v>
      </c>
      <c r="E211" s="17">
        <f>E213+E217</f>
        <v>4502961.12</v>
      </c>
      <c r="F211" s="17">
        <f t="shared" ref="F211:G211" si="332">F213+F217</f>
        <v>4478154</v>
      </c>
      <c r="G211" s="17">
        <f t="shared" si="332"/>
        <v>4508900</v>
      </c>
      <c r="H211" s="17">
        <f t="shared" ref="H211:M211" si="333">H213+H217</f>
        <v>4708700</v>
      </c>
      <c r="I211" s="17">
        <f t="shared" si="333"/>
        <v>4708700</v>
      </c>
      <c r="J211" s="17">
        <f t="shared" si="333"/>
        <v>0</v>
      </c>
      <c r="K211" s="17">
        <f t="shared" si="333"/>
        <v>0</v>
      </c>
      <c r="L211" s="17">
        <f t="shared" si="333"/>
        <v>0</v>
      </c>
      <c r="M211" s="17">
        <f t="shared" si="333"/>
        <v>0</v>
      </c>
    </row>
    <row r="212" spans="1:13" ht="30.75" customHeight="1" outlineLevel="1" x14ac:dyDescent="0.25">
      <c r="A212" s="40"/>
      <c r="B212" s="40"/>
      <c r="C212" s="10" t="s">
        <v>104</v>
      </c>
      <c r="D212" s="17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1:13" ht="47.25" customHeight="1" outlineLevel="1" x14ac:dyDescent="0.25">
      <c r="A213" s="40"/>
      <c r="B213" s="40"/>
      <c r="C213" s="10" t="s">
        <v>105</v>
      </c>
      <c r="D213" s="17">
        <f t="shared" si="322"/>
        <v>22907415.120000001</v>
      </c>
      <c r="E213" s="17">
        <f>E214+E215+E216</f>
        <v>4502961.12</v>
      </c>
      <c r="F213" s="17">
        <f t="shared" ref="F213:G213" si="334">F214+F215+F216</f>
        <v>4478154</v>
      </c>
      <c r="G213" s="17">
        <f t="shared" si="334"/>
        <v>4508900</v>
      </c>
      <c r="H213" s="17">
        <f t="shared" ref="H213:I213" si="335">H214+H215+H216</f>
        <v>4708700</v>
      </c>
      <c r="I213" s="17">
        <f t="shared" si="335"/>
        <v>4708700</v>
      </c>
      <c r="J213" s="17">
        <v>0</v>
      </c>
      <c r="K213" s="17">
        <v>0</v>
      </c>
      <c r="L213" s="17">
        <v>0</v>
      </c>
      <c r="M213" s="17">
        <v>0</v>
      </c>
    </row>
    <row r="214" spans="1:13" ht="30.75" customHeight="1" outlineLevel="1" x14ac:dyDescent="0.25">
      <c r="A214" s="40"/>
      <c r="B214" s="40"/>
      <c r="C214" s="10" t="s">
        <v>106</v>
      </c>
      <c r="D214" s="17">
        <f t="shared" si="322"/>
        <v>0</v>
      </c>
      <c r="E214" s="17">
        <f t="shared" ref="E214" si="336">F214+G214+H214+I214+J214</f>
        <v>0</v>
      </c>
      <c r="F214" s="17">
        <f t="shared" ref="F214" si="337">G214+H214+I214+J214+K214</f>
        <v>0</v>
      </c>
      <c r="G214" s="17">
        <f t="shared" ref="G214" si="338">H214+I214+J214+K214+L214</f>
        <v>0</v>
      </c>
      <c r="H214" s="17">
        <f t="shared" ref="H214" si="339">I214+J214+K214+L214+M214</f>
        <v>0</v>
      </c>
      <c r="I214" s="17">
        <f t="shared" ref="I214" si="340">J214+K214+L214+M214+N214</f>
        <v>0</v>
      </c>
      <c r="J214" s="17">
        <f t="shared" ref="J214" si="341">K214+L214+M214+N214+O214</f>
        <v>0</v>
      </c>
      <c r="K214" s="17">
        <f t="shared" ref="K214" si="342">L214+M214+N214+O214+P214</f>
        <v>0</v>
      </c>
      <c r="L214" s="17">
        <f t="shared" ref="L214" si="343">M214+N214+O214+P214+Q214</f>
        <v>0</v>
      </c>
      <c r="M214" s="17">
        <f t="shared" ref="M214" si="344">N214+O214+P214+Q214+R214</f>
        <v>0</v>
      </c>
    </row>
    <row r="215" spans="1:13" ht="30.75" customHeight="1" outlineLevel="1" x14ac:dyDescent="0.25">
      <c r="A215" s="40"/>
      <c r="B215" s="40"/>
      <c r="C215" s="10" t="s">
        <v>107</v>
      </c>
      <c r="D215" s="17">
        <f t="shared" si="322"/>
        <v>22907415.120000001</v>
      </c>
      <c r="E215" s="17">
        <f>1086608+3416353.12</f>
        <v>4502961.12</v>
      </c>
      <c r="F215" s="17">
        <v>4478154</v>
      </c>
      <c r="G215" s="18">
        <f>4708700-199800</f>
        <v>4508900</v>
      </c>
      <c r="H215" s="17">
        <v>4708700</v>
      </c>
      <c r="I215" s="17">
        <v>4708700</v>
      </c>
      <c r="J215" s="17">
        <v>0</v>
      </c>
      <c r="K215" s="17">
        <v>0</v>
      </c>
      <c r="L215" s="17">
        <v>0</v>
      </c>
      <c r="M215" s="17">
        <v>0</v>
      </c>
    </row>
    <row r="216" spans="1:13" ht="30.75" customHeight="1" outlineLevel="1" x14ac:dyDescent="0.25">
      <c r="A216" s="40"/>
      <c r="B216" s="40"/>
      <c r="C216" s="10" t="s">
        <v>108</v>
      </c>
      <c r="D216" s="17">
        <f t="shared" si="322"/>
        <v>0</v>
      </c>
      <c r="E216" s="17">
        <f t="shared" ref="E216:E217" si="345">F216+G216+H216+I216+J216</f>
        <v>0</v>
      </c>
      <c r="F216" s="17">
        <f t="shared" ref="F216:F217" si="346">G216+H216+I216+J216+K216</f>
        <v>0</v>
      </c>
      <c r="G216" s="17">
        <f t="shared" ref="G216:G217" si="347">H216+I216+J216+K216+L216</f>
        <v>0</v>
      </c>
      <c r="H216" s="17">
        <f t="shared" ref="H216:H217" si="348">I216+J216+K216+L216+M216</f>
        <v>0</v>
      </c>
      <c r="I216" s="17">
        <f t="shared" ref="I216:I217" si="349">J216+K216+L216+M216+N216</f>
        <v>0</v>
      </c>
      <c r="J216" s="17">
        <f t="shared" ref="J216:J217" si="350">K216+L216+M216+N216+O216</f>
        <v>0</v>
      </c>
      <c r="K216" s="17">
        <f t="shared" ref="K216:K217" si="351">L216+M216+N216+O216+P216</f>
        <v>0</v>
      </c>
      <c r="L216" s="17">
        <f t="shared" ref="L216:L217" si="352">M216+N216+O216+P216+Q216</f>
        <v>0</v>
      </c>
      <c r="M216" s="17">
        <f t="shared" ref="M216:M217" si="353">N216+O216+P216+Q216+R216</f>
        <v>0</v>
      </c>
    </row>
    <row r="217" spans="1:13" ht="30.75" customHeight="1" outlineLevel="1" x14ac:dyDescent="0.25">
      <c r="A217" s="40"/>
      <c r="B217" s="40"/>
      <c r="C217" s="10" t="s">
        <v>109</v>
      </c>
      <c r="D217" s="17">
        <f t="shared" si="322"/>
        <v>0</v>
      </c>
      <c r="E217" s="17">
        <f t="shared" si="345"/>
        <v>0</v>
      </c>
      <c r="F217" s="17">
        <f t="shared" si="346"/>
        <v>0</v>
      </c>
      <c r="G217" s="17">
        <f t="shared" si="347"/>
        <v>0</v>
      </c>
      <c r="H217" s="17">
        <f t="shared" si="348"/>
        <v>0</v>
      </c>
      <c r="I217" s="17">
        <f t="shared" si="349"/>
        <v>0</v>
      </c>
      <c r="J217" s="17">
        <f t="shared" si="350"/>
        <v>0</v>
      </c>
      <c r="K217" s="17">
        <f t="shared" si="351"/>
        <v>0</v>
      </c>
      <c r="L217" s="17">
        <f t="shared" si="352"/>
        <v>0</v>
      </c>
      <c r="M217" s="17">
        <f t="shared" si="353"/>
        <v>0</v>
      </c>
    </row>
    <row r="218" spans="1:13" ht="30.75" customHeight="1" outlineLevel="1" x14ac:dyDescent="0.25">
      <c r="A218" s="40" t="s">
        <v>52</v>
      </c>
      <c r="B218" s="40" t="s">
        <v>53</v>
      </c>
      <c r="C218" s="10" t="s">
        <v>103</v>
      </c>
      <c r="D218" s="17">
        <f t="shared" si="322"/>
        <v>26837878.82</v>
      </c>
      <c r="E218" s="17">
        <f>E220+E224</f>
        <v>5497171.7200000007</v>
      </c>
      <c r="F218" s="17">
        <f t="shared" ref="F218:G218" si="354">F220+F224</f>
        <v>5473434.3500000006</v>
      </c>
      <c r="G218" s="17">
        <f t="shared" si="354"/>
        <v>5240909.0999999996</v>
      </c>
      <c r="H218" s="17">
        <f t="shared" ref="H218:I218" si="355">H220+H224</f>
        <v>5384949.5</v>
      </c>
      <c r="I218" s="17">
        <f t="shared" si="355"/>
        <v>5241414.1500000004</v>
      </c>
      <c r="J218" s="17">
        <v>0</v>
      </c>
      <c r="K218" s="17">
        <v>0</v>
      </c>
      <c r="L218" s="17">
        <v>0</v>
      </c>
      <c r="M218" s="17">
        <v>0</v>
      </c>
    </row>
    <row r="219" spans="1:13" ht="30.75" customHeight="1" outlineLevel="1" x14ac:dyDescent="0.25">
      <c r="A219" s="40"/>
      <c r="B219" s="40"/>
      <c r="C219" s="10" t="s">
        <v>104</v>
      </c>
      <c r="D219" s="17"/>
      <c r="E219" s="17"/>
      <c r="F219" s="17"/>
      <c r="G219" s="17"/>
      <c r="H219" s="17"/>
      <c r="I219" s="17"/>
      <c r="J219" s="17"/>
      <c r="K219" s="17"/>
      <c r="L219" s="17"/>
      <c r="M219" s="17"/>
    </row>
    <row r="220" spans="1:13" ht="49.5" customHeight="1" outlineLevel="1" x14ac:dyDescent="0.25">
      <c r="A220" s="40"/>
      <c r="B220" s="40"/>
      <c r="C220" s="10" t="s">
        <v>105</v>
      </c>
      <c r="D220" s="17">
        <f t="shared" si="322"/>
        <v>26837878.82</v>
      </c>
      <c r="E220" s="17">
        <f>E221+E222+E223</f>
        <v>5497171.7200000007</v>
      </c>
      <c r="F220" s="17">
        <f t="shared" ref="F220:G220" si="356">F221+F222+F223</f>
        <v>5473434.3500000006</v>
      </c>
      <c r="G220" s="17">
        <f t="shared" si="356"/>
        <v>5240909.0999999996</v>
      </c>
      <c r="H220" s="17">
        <f t="shared" ref="H220:I220" si="357">H221+H222+H223</f>
        <v>5384949.5</v>
      </c>
      <c r="I220" s="17">
        <f t="shared" si="357"/>
        <v>5241414.1500000004</v>
      </c>
      <c r="J220" s="17">
        <v>0</v>
      </c>
      <c r="K220" s="17">
        <v>0</v>
      </c>
      <c r="L220" s="17">
        <v>0</v>
      </c>
      <c r="M220" s="17">
        <v>0</v>
      </c>
    </row>
    <row r="221" spans="1:13" ht="30.75" customHeight="1" outlineLevel="1" x14ac:dyDescent="0.25">
      <c r="A221" s="40"/>
      <c r="B221" s="40"/>
      <c r="C221" s="10" t="s">
        <v>106</v>
      </c>
      <c r="D221" s="17">
        <f t="shared" si="322"/>
        <v>268378.82</v>
      </c>
      <c r="E221" s="17">
        <f>E228</f>
        <v>54971.72</v>
      </c>
      <c r="F221" s="17">
        <f t="shared" ref="F221:G221" si="358">F228</f>
        <v>54734.35</v>
      </c>
      <c r="G221" s="17">
        <f t="shared" si="358"/>
        <v>52409.100000000006</v>
      </c>
      <c r="H221" s="17">
        <f t="shared" ref="H221:I221" si="359">H228</f>
        <v>53849.5</v>
      </c>
      <c r="I221" s="17">
        <f t="shared" si="359"/>
        <v>52414.15</v>
      </c>
      <c r="J221" s="17">
        <v>0</v>
      </c>
      <c r="K221" s="17">
        <v>0</v>
      </c>
      <c r="L221" s="17">
        <v>0</v>
      </c>
      <c r="M221" s="17">
        <v>0</v>
      </c>
    </row>
    <row r="222" spans="1:13" ht="30.75" customHeight="1" outlineLevel="1" x14ac:dyDescent="0.25">
      <c r="A222" s="40"/>
      <c r="B222" s="40"/>
      <c r="C222" s="10" t="s">
        <v>107</v>
      </c>
      <c r="D222" s="17">
        <f t="shared" si="322"/>
        <v>7172905.0299999993</v>
      </c>
      <c r="E222" s="17">
        <f t="shared" ref="E222:G224" si="360">E229</f>
        <v>1523816.01</v>
      </c>
      <c r="F222" s="17">
        <f t="shared" si="360"/>
        <v>1517236.01</v>
      </c>
      <c r="G222" s="17">
        <f t="shared" si="360"/>
        <v>1452780</v>
      </c>
      <c r="H222" s="17">
        <f t="shared" ref="H222:I222" si="361">H229</f>
        <v>1226153.01</v>
      </c>
      <c r="I222" s="17">
        <f t="shared" si="361"/>
        <v>1452920</v>
      </c>
      <c r="J222" s="17">
        <v>0</v>
      </c>
      <c r="K222" s="17">
        <v>0</v>
      </c>
      <c r="L222" s="17">
        <v>0</v>
      </c>
      <c r="M222" s="17">
        <v>0</v>
      </c>
    </row>
    <row r="223" spans="1:13" ht="30.75" customHeight="1" outlineLevel="1" x14ac:dyDescent="0.25">
      <c r="A223" s="40"/>
      <c r="B223" s="40"/>
      <c r="C223" s="10" t="s">
        <v>108</v>
      </c>
      <c r="D223" s="17">
        <f t="shared" si="322"/>
        <v>19396594.969999999</v>
      </c>
      <c r="E223" s="17">
        <f t="shared" si="360"/>
        <v>3918383.99</v>
      </c>
      <c r="F223" s="17">
        <f t="shared" si="360"/>
        <v>3901463.99</v>
      </c>
      <c r="G223" s="17">
        <f t="shared" si="360"/>
        <v>3735720</v>
      </c>
      <c r="H223" s="17">
        <f t="shared" ref="H223:I223" si="362">H230</f>
        <v>4104946.99</v>
      </c>
      <c r="I223" s="17">
        <f t="shared" si="362"/>
        <v>3736080</v>
      </c>
      <c r="J223" s="17">
        <v>0</v>
      </c>
      <c r="K223" s="17">
        <v>0</v>
      </c>
      <c r="L223" s="17">
        <v>0</v>
      </c>
      <c r="M223" s="17">
        <v>0</v>
      </c>
    </row>
    <row r="224" spans="1:13" ht="30.75" customHeight="1" outlineLevel="1" x14ac:dyDescent="0.25">
      <c r="A224" s="40"/>
      <c r="B224" s="40"/>
      <c r="C224" s="10" t="s">
        <v>109</v>
      </c>
      <c r="D224" s="17">
        <f t="shared" si="322"/>
        <v>0</v>
      </c>
      <c r="E224" s="17">
        <f t="shared" si="360"/>
        <v>0</v>
      </c>
      <c r="F224" s="17">
        <f t="shared" si="360"/>
        <v>0</v>
      </c>
      <c r="G224" s="17">
        <f t="shared" si="360"/>
        <v>0</v>
      </c>
      <c r="H224" s="17">
        <f t="shared" ref="H224:M224" si="363">H231</f>
        <v>0</v>
      </c>
      <c r="I224" s="17">
        <f t="shared" si="363"/>
        <v>0</v>
      </c>
      <c r="J224" s="17">
        <f t="shared" si="363"/>
        <v>0</v>
      </c>
      <c r="K224" s="17">
        <f t="shared" si="363"/>
        <v>0</v>
      </c>
      <c r="L224" s="17">
        <f t="shared" si="363"/>
        <v>0</v>
      </c>
      <c r="M224" s="17">
        <f t="shared" si="363"/>
        <v>0</v>
      </c>
    </row>
    <row r="225" spans="1:13" ht="30.75" customHeight="1" outlineLevel="2" x14ac:dyDescent="0.25">
      <c r="A225" s="40" t="s">
        <v>54</v>
      </c>
      <c r="B225" s="40" t="s">
        <v>123</v>
      </c>
      <c r="C225" s="10" t="s">
        <v>103</v>
      </c>
      <c r="D225" s="17">
        <f t="shared" si="322"/>
        <v>26837878.82</v>
      </c>
      <c r="E225" s="17">
        <f>E227+E231</f>
        <v>5497171.7200000007</v>
      </c>
      <c r="F225" s="17">
        <f t="shared" ref="F225:G225" si="364">F227+F231</f>
        <v>5473434.3500000006</v>
      </c>
      <c r="G225" s="17">
        <f t="shared" si="364"/>
        <v>5240909.0999999996</v>
      </c>
      <c r="H225" s="17">
        <f t="shared" ref="H225:I225" si="365">H227+H231</f>
        <v>5384949.5</v>
      </c>
      <c r="I225" s="17">
        <f t="shared" si="365"/>
        <v>5241414.1500000004</v>
      </c>
      <c r="J225" s="17">
        <v>0</v>
      </c>
      <c r="K225" s="17">
        <v>0</v>
      </c>
      <c r="L225" s="17">
        <v>0</v>
      </c>
      <c r="M225" s="17">
        <v>0</v>
      </c>
    </row>
    <row r="226" spans="1:13" ht="30.75" customHeight="1" outlineLevel="2" x14ac:dyDescent="0.25">
      <c r="A226" s="40"/>
      <c r="B226" s="40"/>
      <c r="C226" s="10" t="s">
        <v>104</v>
      </c>
      <c r="D226" s="17"/>
      <c r="E226" s="17"/>
      <c r="F226" s="17"/>
      <c r="G226" s="17"/>
      <c r="H226" s="17"/>
      <c r="I226" s="17"/>
      <c r="J226" s="17"/>
      <c r="K226" s="17"/>
      <c r="L226" s="17"/>
      <c r="M226" s="17"/>
    </row>
    <row r="227" spans="1:13" ht="47.25" customHeight="1" outlineLevel="2" x14ac:dyDescent="0.25">
      <c r="A227" s="40"/>
      <c r="B227" s="40"/>
      <c r="C227" s="10" t="s">
        <v>105</v>
      </c>
      <c r="D227" s="17">
        <f t="shared" si="322"/>
        <v>26837878.82</v>
      </c>
      <c r="E227" s="17">
        <f>E228+E229+E230</f>
        <v>5497171.7200000007</v>
      </c>
      <c r="F227" s="17">
        <f t="shared" ref="F227:G227" si="366">F228+F229+F230</f>
        <v>5473434.3500000006</v>
      </c>
      <c r="G227" s="17">
        <f t="shared" si="366"/>
        <v>5240909.0999999996</v>
      </c>
      <c r="H227" s="17">
        <f t="shared" ref="H227:I227" si="367">H228+H229+H230</f>
        <v>5384949.5</v>
      </c>
      <c r="I227" s="17">
        <f t="shared" si="367"/>
        <v>5241414.1500000004</v>
      </c>
      <c r="J227" s="17">
        <v>0</v>
      </c>
      <c r="K227" s="17">
        <v>0</v>
      </c>
      <c r="L227" s="17">
        <v>0</v>
      </c>
      <c r="M227" s="17">
        <v>0</v>
      </c>
    </row>
    <row r="228" spans="1:13" ht="30.75" customHeight="1" outlineLevel="2" x14ac:dyDescent="0.25">
      <c r="A228" s="40"/>
      <c r="B228" s="40"/>
      <c r="C228" s="10" t="s">
        <v>106</v>
      </c>
      <c r="D228" s="17">
        <f t="shared" si="322"/>
        <v>268378.82</v>
      </c>
      <c r="E228" s="17">
        <v>54971.72</v>
      </c>
      <c r="F228" s="17">
        <f>54810.11-75.76</f>
        <v>54734.35</v>
      </c>
      <c r="G228" s="17">
        <f>56240.41-3831.31</f>
        <v>52409.100000000006</v>
      </c>
      <c r="H228" s="17">
        <v>53849.5</v>
      </c>
      <c r="I228" s="17">
        <v>52414.15</v>
      </c>
      <c r="J228" s="17">
        <v>0</v>
      </c>
      <c r="K228" s="17">
        <v>0</v>
      </c>
      <c r="L228" s="17">
        <v>0</v>
      </c>
      <c r="M228" s="17">
        <v>0</v>
      </c>
    </row>
    <row r="229" spans="1:13" ht="30.75" customHeight="1" outlineLevel="2" x14ac:dyDescent="0.25">
      <c r="A229" s="40"/>
      <c r="B229" s="40"/>
      <c r="C229" s="10" t="s">
        <v>107</v>
      </c>
      <c r="D229" s="17">
        <f t="shared" si="322"/>
        <v>7172905.0299999993</v>
      </c>
      <c r="E229" s="17">
        <v>1523816.01</v>
      </c>
      <c r="F229" s="17">
        <v>1517236.01</v>
      </c>
      <c r="G229" s="17">
        <f>1558984-106204</f>
        <v>1452780</v>
      </c>
      <c r="H229" s="17">
        <v>1226153.01</v>
      </c>
      <c r="I229" s="17">
        <v>1452920</v>
      </c>
      <c r="J229" s="17">
        <v>0</v>
      </c>
      <c r="K229" s="17">
        <v>0</v>
      </c>
      <c r="L229" s="17">
        <v>0</v>
      </c>
      <c r="M229" s="17">
        <v>0</v>
      </c>
    </row>
    <row r="230" spans="1:13" ht="30.75" customHeight="1" outlineLevel="2" x14ac:dyDescent="0.25">
      <c r="A230" s="40"/>
      <c r="B230" s="40"/>
      <c r="C230" s="10" t="s">
        <v>108</v>
      </c>
      <c r="D230" s="17">
        <f t="shared" si="322"/>
        <v>19396594.969999999</v>
      </c>
      <c r="E230" s="17">
        <v>3918383.99</v>
      </c>
      <c r="F230" s="17">
        <v>3901463.99</v>
      </c>
      <c r="G230" s="17">
        <f>4008816-273096</f>
        <v>3735720</v>
      </c>
      <c r="H230" s="17">
        <v>4104946.99</v>
      </c>
      <c r="I230" s="17">
        <v>3736080</v>
      </c>
      <c r="J230" s="17">
        <v>0</v>
      </c>
      <c r="K230" s="17">
        <v>0</v>
      </c>
      <c r="L230" s="17">
        <v>0</v>
      </c>
      <c r="M230" s="17">
        <v>0</v>
      </c>
    </row>
    <row r="231" spans="1:13" ht="30.75" customHeight="1" outlineLevel="2" x14ac:dyDescent="0.25">
      <c r="A231" s="40"/>
      <c r="B231" s="40"/>
      <c r="C231" s="10" t="s">
        <v>109</v>
      </c>
      <c r="D231" s="17">
        <f t="shared" si="322"/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</row>
    <row r="232" spans="1:13" ht="30.75" customHeight="1" outlineLevel="1" x14ac:dyDescent="0.25">
      <c r="A232" s="40" t="s">
        <v>129</v>
      </c>
      <c r="B232" s="40" t="s">
        <v>128</v>
      </c>
      <c r="C232" s="10" t="s">
        <v>103</v>
      </c>
      <c r="D232" s="17">
        <f t="shared" si="322"/>
        <v>0</v>
      </c>
      <c r="E232" s="17">
        <f>E234+E238</f>
        <v>0</v>
      </c>
      <c r="F232" s="17">
        <f t="shared" ref="F232:M232" si="368">F234+F238</f>
        <v>0</v>
      </c>
      <c r="G232" s="17">
        <f t="shared" si="368"/>
        <v>0</v>
      </c>
      <c r="H232" s="17">
        <f t="shared" si="368"/>
        <v>0</v>
      </c>
      <c r="I232" s="17">
        <f t="shared" si="368"/>
        <v>0</v>
      </c>
      <c r="J232" s="17">
        <f t="shared" si="368"/>
        <v>0</v>
      </c>
      <c r="K232" s="17">
        <f t="shared" si="368"/>
        <v>0</v>
      </c>
      <c r="L232" s="17">
        <f t="shared" si="368"/>
        <v>0</v>
      </c>
      <c r="M232" s="17">
        <f t="shared" si="368"/>
        <v>0</v>
      </c>
    </row>
    <row r="233" spans="1:13" ht="30.75" customHeight="1" outlineLevel="1" x14ac:dyDescent="0.25">
      <c r="A233" s="40"/>
      <c r="B233" s="40"/>
      <c r="C233" s="10" t="s">
        <v>104</v>
      </c>
      <c r="D233" s="17">
        <f t="shared" si="322"/>
        <v>0</v>
      </c>
      <c r="E233" s="17"/>
      <c r="F233" s="17"/>
      <c r="G233" s="17"/>
      <c r="H233" s="17"/>
      <c r="I233" s="17"/>
      <c r="J233" s="17"/>
      <c r="K233" s="17"/>
      <c r="L233" s="17"/>
      <c r="M233" s="17"/>
    </row>
    <row r="234" spans="1:13" ht="45" customHeight="1" outlineLevel="1" x14ac:dyDescent="0.25">
      <c r="A234" s="40"/>
      <c r="B234" s="40"/>
      <c r="C234" s="10" t="s">
        <v>105</v>
      </c>
      <c r="D234" s="17">
        <f t="shared" si="322"/>
        <v>0</v>
      </c>
      <c r="E234" s="17">
        <f>E235+E236+E237</f>
        <v>0</v>
      </c>
      <c r="F234" s="17">
        <f t="shared" ref="F234:M234" si="369">F235+F236+F237</f>
        <v>0</v>
      </c>
      <c r="G234" s="17">
        <f t="shared" si="369"/>
        <v>0</v>
      </c>
      <c r="H234" s="17">
        <f t="shared" si="369"/>
        <v>0</v>
      </c>
      <c r="I234" s="17">
        <f t="shared" si="369"/>
        <v>0</v>
      </c>
      <c r="J234" s="17">
        <f t="shared" si="369"/>
        <v>0</v>
      </c>
      <c r="K234" s="17">
        <f t="shared" si="369"/>
        <v>0</v>
      </c>
      <c r="L234" s="17">
        <f t="shared" si="369"/>
        <v>0</v>
      </c>
      <c r="M234" s="17">
        <f t="shared" si="369"/>
        <v>0</v>
      </c>
    </row>
    <row r="235" spans="1:13" ht="30.75" customHeight="1" outlineLevel="1" x14ac:dyDescent="0.25">
      <c r="A235" s="40"/>
      <c r="B235" s="40"/>
      <c r="C235" s="10" t="s">
        <v>106</v>
      </c>
      <c r="D235" s="17">
        <f t="shared" si="322"/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</row>
    <row r="236" spans="1:13" ht="30.75" customHeight="1" outlineLevel="1" x14ac:dyDescent="0.25">
      <c r="A236" s="40"/>
      <c r="B236" s="40"/>
      <c r="C236" s="10" t="s">
        <v>107</v>
      </c>
      <c r="D236" s="17">
        <f t="shared" si="322"/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</row>
    <row r="237" spans="1:13" ht="30.75" customHeight="1" outlineLevel="1" x14ac:dyDescent="0.25">
      <c r="A237" s="40"/>
      <c r="B237" s="40"/>
      <c r="C237" s="10" t="s">
        <v>108</v>
      </c>
      <c r="D237" s="17">
        <f t="shared" si="322"/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</row>
    <row r="238" spans="1:13" ht="30.75" customHeight="1" outlineLevel="1" x14ac:dyDescent="0.25">
      <c r="A238" s="40"/>
      <c r="B238" s="40"/>
      <c r="C238" s="10" t="s">
        <v>109</v>
      </c>
      <c r="D238" s="17">
        <f t="shared" si="322"/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</row>
    <row r="239" spans="1:13" ht="30.75" customHeight="1" outlineLevel="1" x14ac:dyDescent="0.25">
      <c r="A239" s="40" t="s">
        <v>56</v>
      </c>
      <c r="B239" s="40" t="s">
        <v>57</v>
      </c>
      <c r="C239" s="10" t="s">
        <v>103</v>
      </c>
      <c r="D239" s="17">
        <f t="shared" si="322"/>
        <v>178113</v>
      </c>
      <c r="E239" s="17">
        <f>E241+E245</f>
        <v>9650</v>
      </c>
      <c r="F239" s="17">
        <f t="shared" ref="F239:G239" si="370">F241+F245</f>
        <v>108463</v>
      </c>
      <c r="G239" s="17">
        <f t="shared" si="370"/>
        <v>60000</v>
      </c>
      <c r="H239" s="17">
        <f t="shared" ref="H239:I239" si="371">H241+H245</f>
        <v>0</v>
      </c>
      <c r="I239" s="17">
        <f t="shared" si="371"/>
        <v>0</v>
      </c>
      <c r="J239" s="17">
        <f t="shared" ref="J239:M239" si="372">J241+J245</f>
        <v>0</v>
      </c>
      <c r="K239" s="17">
        <f t="shared" si="372"/>
        <v>0</v>
      </c>
      <c r="L239" s="17">
        <f t="shared" si="372"/>
        <v>0</v>
      </c>
      <c r="M239" s="17">
        <f t="shared" si="372"/>
        <v>0</v>
      </c>
    </row>
    <row r="240" spans="1:13" ht="30.75" customHeight="1" outlineLevel="1" x14ac:dyDescent="0.25">
      <c r="A240" s="40"/>
      <c r="B240" s="40"/>
      <c r="C240" s="10" t="s">
        <v>104</v>
      </c>
      <c r="D240" s="17"/>
      <c r="E240" s="17"/>
      <c r="F240" s="17"/>
      <c r="G240" s="17"/>
      <c r="H240" s="17"/>
      <c r="I240" s="17"/>
      <c r="J240" s="17"/>
      <c r="K240" s="17"/>
      <c r="L240" s="17"/>
      <c r="M240" s="17"/>
    </row>
    <row r="241" spans="1:13" ht="47.25" customHeight="1" outlineLevel="1" x14ac:dyDescent="0.25">
      <c r="A241" s="40"/>
      <c r="B241" s="40"/>
      <c r="C241" s="10" t="s">
        <v>105</v>
      </c>
      <c r="D241" s="17">
        <f t="shared" si="322"/>
        <v>178113</v>
      </c>
      <c r="E241" s="17">
        <f>E242+E243+E244</f>
        <v>9650</v>
      </c>
      <c r="F241" s="17">
        <f t="shared" ref="F241:G241" si="373">F242+F243+F244</f>
        <v>108463</v>
      </c>
      <c r="G241" s="17">
        <f t="shared" si="373"/>
        <v>60000</v>
      </c>
      <c r="H241" s="17">
        <f t="shared" ref="H241:I241" si="374">H242+H243+H244</f>
        <v>0</v>
      </c>
      <c r="I241" s="17">
        <f t="shared" si="374"/>
        <v>0</v>
      </c>
      <c r="J241" s="17">
        <f t="shared" ref="J241:M241" si="375">J242+J243+J244</f>
        <v>0</v>
      </c>
      <c r="K241" s="17">
        <f t="shared" si="375"/>
        <v>0</v>
      </c>
      <c r="L241" s="17">
        <f t="shared" si="375"/>
        <v>0</v>
      </c>
      <c r="M241" s="17">
        <f t="shared" si="375"/>
        <v>0</v>
      </c>
    </row>
    <row r="242" spans="1:13" ht="30.75" customHeight="1" outlineLevel="1" x14ac:dyDescent="0.25">
      <c r="A242" s="40"/>
      <c r="B242" s="40"/>
      <c r="C242" s="10" t="s">
        <v>106</v>
      </c>
      <c r="D242" s="17">
        <f t="shared" si="322"/>
        <v>178113</v>
      </c>
      <c r="E242" s="17">
        <v>9650</v>
      </c>
      <c r="F242" s="17">
        <v>108463</v>
      </c>
      <c r="G242" s="17">
        <v>60000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</row>
    <row r="243" spans="1:13" ht="30.75" customHeight="1" outlineLevel="1" x14ac:dyDescent="0.25">
      <c r="A243" s="40"/>
      <c r="B243" s="40"/>
      <c r="C243" s="10" t="s">
        <v>107</v>
      </c>
      <c r="D243" s="17">
        <f t="shared" si="322"/>
        <v>0</v>
      </c>
      <c r="E243" s="17">
        <f t="shared" ref="E243:E245" si="376">F243+G243+H243+I243+J243</f>
        <v>0</v>
      </c>
      <c r="F243" s="17">
        <f t="shared" ref="F243:F245" si="377">G243+H243+I243+J243+K243</f>
        <v>0</v>
      </c>
      <c r="G243" s="17">
        <f t="shared" ref="G243:G245" si="378">H243+I243+J243+K243+L243</f>
        <v>0</v>
      </c>
      <c r="H243" s="17">
        <f t="shared" ref="H243:H245" si="379">I243+J243+K243+L243+M243</f>
        <v>0</v>
      </c>
      <c r="I243" s="17">
        <f t="shared" ref="I243:I245" si="380">J243+K243+L243+M243+N243</f>
        <v>0</v>
      </c>
      <c r="J243" s="17">
        <f t="shared" ref="J243:J245" si="381">K243+L243+M243+N243+O243</f>
        <v>0</v>
      </c>
      <c r="K243" s="17">
        <f t="shared" ref="K243:K245" si="382">L243+M243+N243+O243+P243</f>
        <v>0</v>
      </c>
      <c r="L243" s="17">
        <f t="shared" ref="L243:L245" si="383">M243+N243+O243+P243+Q243</f>
        <v>0</v>
      </c>
      <c r="M243" s="17">
        <f t="shared" ref="M243:M245" si="384">N243+O243+P243+Q243+R243</f>
        <v>0</v>
      </c>
    </row>
    <row r="244" spans="1:13" ht="30.75" customHeight="1" outlineLevel="1" x14ac:dyDescent="0.25">
      <c r="A244" s="40"/>
      <c r="B244" s="40"/>
      <c r="C244" s="10" t="s">
        <v>108</v>
      </c>
      <c r="D244" s="17">
        <f t="shared" si="322"/>
        <v>0</v>
      </c>
      <c r="E244" s="17">
        <f t="shared" si="376"/>
        <v>0</v>
      </c>
      <c r="F244" s="17">
        <f t="shared" si="377"/>
        <v>0</v>
      </c>
      <c r="G244" s="17">
        <f t="shared" si="378"/>
        <v>0</v>
      </c>
      <c r="H244" s="17">
        <f t="shared" si="379"/>
        <v>0</v>
      </c>
      <c r="I244" s="17">
        <f t="shared" si="380"/>
        <v>0</v>
      </c>
      <c r="J244" s="17">
        <f t="shared" si="381"/>
        <v>0</v>
      </c>
      <c r="K244" s="17">
        <f t="shared" si="382"/>
        <v>0</v>
      </c>
      <c r="L244" s="17">
        <f t="shared" si="383"/>
        <v>0</v>
      </c>
      <c r="M244" s="17">
        <f t="shared" si="384"/>
        <v>0</v>
      </c>
    </row>
    <row r="245" spans="1:13" ht="30.75" customHeight="1" outlineLevel="1" x14ac:dyDescent="0.25">
      <c r="A245" s="40"/>
      <c r="B245" s="40"/>
      <c r="C245" s="10" t="s">
        <v>109</v>
      </c>
      <c r="D245" s="17">
        <f t="shared" si="322"/>
        <v>0</v>
      </c>
      <c r="E245" s="17">
        <f t="shared" si="376"/>
        <v>0</v>
      </c>
      <c r="F245" s="17">
        <f t="shared" si="377"/>
        <v>0</v>
      </c>
      <c r="G245" s="17">
        <f t="shared" si="378"/>
        <v>0</v>
      </c>
      <c r="H245" s="17">
        <f t="shared" si="379"/>
        <v>0</v>
      </c>
      <c r="I245" s="17">
        <f t="shared" si="380"/>
        <v>0</v>
      </c>
      <c r="J245" s="17">
        <f t="shared" si="381"/>
        <v>0</v>
      </c>
      <c r="K245" s="17">
        <f t="shared" si="382"/>
        <v>0</v>
      </c>
      <c r="L245" s="17">
        <f t="shared" si="383"/>
        <v>0</v>
      </c>
      <c r="M245" s="17">
        <f t="shared" si="384"/>
        <v>0</v>
      </c>
    </row>
    <row r="246" spans="1:13" ht="30.75" customHeight="1" outlineLevel="1" x14ac:dyDescent="0.25">
      <c r="A246" s="40" t="s">
        <v>58</v>
      </c>
      <c r="B246" s="40" t="s">
        <v>165</v>
      </c>
      <c r="C246" s="10" t="s">
        <v>103</v>
      </c>
      <c r="D246" s="17">
        <f t="shared" si="322"/>
        <v>71053500</v>
      </c>
      <c r="E246" s="17">
        <f>E248+E252</f>
        <v>12215600</v>
      </c>
      <c r="F246" s="17">
        <f t="shared" ref="F246:G246" si="385">F248+F252</f>
        <v>12400300</v>
      </c>
      <c r="G246" s="17">
        <f t="shared" si="385"/>
        <v>22665800</v>
      </c>
      <c r="H246" s="17">
        <f t="shared" ref="H246:I246" si="386">H248+H252</f>
        <v>12064700</v>
      </c>
      <c r="I246" s="17">
        <f t="shared" si="386"/>
        <v>11707100</v>
      </c>
      <c r="J246" s="17">
        <f t="shared" ref="J246:M246" si="387">J248+J252</f>
        <v>0</v>
      </c>
      <c r="K246" s="17">
        <f t="shared" si="387"/>
        <v>0</v>
      </c>
      <c r="L246" s="17">
        <f t="shared" si="387"/>
        <v>0</v>
      </c>
      <c r="M246" s="17">
        <f t="shared" si="387"/>
        <v>0</v>
      </c>
    </row>
    <row r="247" spans="1:13" ht="30.75" customHeight="1" outlineLevel="1" x14ac:dyDescent="0.25">
      <c r="A247" s="40"/>
      <c r="B247" s="40"/>
      <c r="C247" s="10" t="s">
        <v>104</v>
      </c>
      <c r="D247" s="17"/>
      <c r="E247" s="17"/>
      <c r="F247" s="17"/>
      <c r="G247" s="17"/>
      <c r="H247" s="17"/>
      <c r="I247" s="17"/>
      <c r="J247" s="17"/>
      <c r="K247" s="17"/>
      <c r="L247" s="17"/>
      <c r="M247" s="17"/>
    </row>
    <row r="248" spans="1:13" ht="44.25" customHeight="1" outlineLevel="1" x14ac:dyDescent="0.25">
      <c r="A248" s="40"/>
      <c r="B248" s="40"/>
      <c r="C248" s="10" t="s">
        <v>105</v>
      </c>
      <c r="D248" s="17">
        <f t="shared" si="322"/>
        <v>71053500</v>
      </c>
      <c r="E248" s="17">
        <f>E249+E250+E251</f>
        <v>12215600</v>
      </c>
      <c r="F248" s="17">
        <f t="shared" ref="F248:G248" si="388">F249+F250+F251</f>
        <v>12400300</v>
      </c>
      <c r="G248" s="17">
        <f t="shared" si="388"/>
        <v>22665800</v>
      </c>
      <c r="H248" s="17">
        <f t="shared" ref="H248:I248" si="389">H249+H250+H251</f>
        <v>12064700</v>
      </c>
      <c r="I248" s="17">
        <f t="shared" si="389"/>
        <v>11707100</v>
      </c>
      <c r="J248" s="17">
        <f t="shared" ref="J248:M248" si="390">J249+J250+J251</f>
        <v>0</v>
      </c>
      <c r="K248" s="17">
        <f t="shared" si="390"/>
        <v>0</v>
      </c>
      <c r="L248" s="17">
        <f t="shared" si="390"/>
        <v>0</v>
      </c>
      <c r="M248" s="17">
        <f t="shared" si="390"/>
        <v>0</v>
      </c>
    </row>
    <row r="249" spans="1:13" ht="30.75" customHeight="1" outlineLevel="1" x14ac:dyDescent="0.25">
      <c r="A249" s="40"/>
      <c r="B249" s="40"/>
      <c r="C249" s="10" t="s">
        <v>106</v>
      </c>
      <c r="D249" s="17">
        <f t="shared" si="322"/>
        <v>0</v>
      </c>
      <c r="E249" s="17">
        <f t="shared" ref="E249:E250" si="391">F249+G249+H249+I249+J249</f>
        <v>0</v>
      </c>
      <c r="F249" s="17">
        <f t="shared" ref="F249:F250" si="392">G249+H249+I249+J249+K249</f>
        <v>0</v>
      </c>
      <c r="G249" s="17">
        <f t="shared" ref="G249:G250" si="393">H249+I249+J249+K249+L249</f>
        <v>0</v>
      </c>
      <c r="H249" s="17">
        <f t="shared" ref="H249:H250" si="394">I249+J249+K249+L249+M249</f>
        <v>0</v>
      </c>
      <c r="I249" s="17">
        <f t="shared" ref="I249:I250" si="395">J249+K249+L249+M249+N249</f>
        <v>0</v>
      </c>
      <c r="J249" s="17">
        <f t="shared" ref="J249:J250" si="396">K249+L249+M249+N249+O249</f>
        <v>0</v>
      </c>
      <c r="K249" s="17">
        <f t="shared" ref="K249:K250" si="397">L249+M249+N249+O249+P249</f>
        <v>0</v>
      </c>
      <c r="L249" s="17">
        <f t="shared" ref="L249:L250" si="398">M249+N249+O249+P249+Q249</f>
        <v>0</v>
      </c>
      <c r="M249" s="17">
        <f t="shared" ref="M249:M250" si="399">N249+O249+P249+Q249+R249</f>
        <v>0</v>
      </c>
    </row>
    <row r="250" spans="1:13" ht="30.75" customHeight="1" outlineLevel="1" x14ac:dyDescent="0.25">
      <c r="A250" s="40"/>
      <c r="B250" s="40"/>
      <c r="C250" s="10" t="s">
        <v>107</v>
      </c>
      <c r="D250" s="17">
        <f t="shared" si="322"/>
        <v>0</v>
      </c>
      <c r="E250" s="17">
        <f t="shared" si="391"/>
        <v>0</v>
      </c>
      <c r="F250" s="17">
        <f t="shared" si="392"/>
        <v>0</v>
      </c>
      <c r="G250" s="17">
        <f t="shared" si="393"/>
        <v>0</v>
      </c>
      <c r="H250" s="17">
        <f t="shared" si="394"/>
        <v>0</v>
      </c>
      <c r="I250" s="17">
        <f t="shared" si="395"/>
        <v>0</v>
      </c>
      <c r="J250" s="17">
        <f t="shared" si="396"/>
        <v>0</v>
      </c>
      <c r="K250" s="17">
        <f t="shared" si="397"/>
        <v>0</v>
      </c>
      <c r="L250" s="17">
        <f t="shared" si="398"/>
        <v>0</v>
      </c>
      <c r="M250" s="17">
        <f t="shared" si="399"/>
        <v>0</v>
      </c>
    </row>
    <row r="251" spans="1:13" ht="30.75" customHeight="1" outlineLevel="1" x14ac:dyDescent="0.25">
      <c r="A251" s="40"/>
      <c r="B251" s="40"/>
      <c r="C251" s="10" t="s">
        <v>108</v>
      </c>
      <c r="D251" s="17">
        <f t="shared" si="322"/>
        <v>71053500</v>
      </c>
      <c r="E251" s="17">
        <v>12215600</v>
      </c>
      <c r="F251" s="17">
        <v>12400300</v>
      </c>
      <c r="G251" s="17">
        <f>12277900+2037300+8350600</f>
        <v>22665800</v>
      </c>
      <c r="H251" s="17">
        <v>12064700</v>
      </c>
      <c r="I251" s="17">
        <v>11707100</v>
      </c>
      <c r="J251" s="17">
        <v>0</v>
      </c>
      <c r="K251" s="17">
        <v>0</v>
      </c>
      <c r="L251" s="17">
        <v>0</v>
      </c>
      <c r="M251" s="17">
        <v>0</v>
      </c>
    </row>
    <row r="252" spans="1:13" ht="30.75" customHeight="1" outlineLevel="1" x14ac:dyDescent="0.25">
      <c r="A252" s="40"/>
      <c r="B252" s="40"/>
      <c r="C252" s="10" t="s">
        <v>109</v>
      </c>
      <c r="D252" s="17">
        <f t="shared" si="322"/>
        <v>0</v>
      </c>
      <c r="E252" s="17">
        <f t="shared" ref="E252" si="400">F252+G252+H252+I252+J252</f>
        <v>0</v>
      </c>
      <c r="F252" s="17">
        <f t="shared" ref="F252" si="401">G252+H252+I252+J252+K252</f>
        <v>0</v>
      </c>
      <c r="G252" s="17">
        <f t="shared" ref="G252" si="402">H252+I252+J252+K252+L252</f>
        <v>0</v>
      </c>
      <c r="H252" s="17">
        <f t="shared" ref="H252" si="403">I252+J252+K252+L252+M252</f>
        <v>0</v>
      </c>
      <c r="I252" s="17">
        <f t="shared" ref="I252" si="404">J252+K252+L252+M252+N252</f>
        <v>0</v>
      </c>
      <c r="J252" s="17">
        <f t="shared" ref="J252" si="405">K252+L252+M252+N252+O252</f>
        <v>0</v>
      </c>
      <c r="K252" s="17">
        <f t="shared" ref="K252" si="406">L252+M252+N252+O252+P252</f>
        <v>0</v>
      </c>
      <c r="L252" s="17">
        <f t="shared" ref="L252" si="407">M252+N252+O252+P252+Q252</f>
        <v>0</v>
      </c>
      <c r="M252" s="17">
        <f t="shared" ref="M252" si="408">N252+O252+P252+Q252+R252</f>
        <v>0</v>
      </c>
    </row>
    <row r="253" spans="1:13" ht="30.75" customHeight="1" outlineLevel="1" x14ac:dyDescent="0.25">
      <c r="A253" s="40" t="s">
        <v>168</v>
      </c>
      <c r="B253" s="40" t="s">
        <v>165</v>
      </c>
      <c r="C253" s="10" t="s">
        <v>103</v>
      </c>
      <c r="D253" s="17">
        <f t="shared" ref="D253" si="409">E253+F253+G253+H253+I253</f>
        <v>71053500</v>
      </c>
      <c r="E253" s="17">
        <f>E255+E259</f>
        <v>12215600</v>
      </c>
      <c r="F253" s="17">
        <f t="shared" ref="F253:M253" si="410">F255+F259</f>
        <v>12400300</v>
      </c>
      <c r="G253" s="17">
        <f t="shared" si="410"/>
        <v>22665800</v>
      </c>
      <c r="H253" s="17">
        <f t="shared" si="410"/>
        <v>12064700</v>
      </c>
      <c r="I253" s="17">
        <f t="shared" si="410"/>
        <v>11707100</v>
      </c>
      <c r="J253" s="17">
        <f t="shared" si="410"/>
        <v>0</v>
      </c>
      <c r="K253" s="17">
        <f t="shared" si="410"/>
        <v>0</v>
      </c>
      <c r="L253" s="17">
        <f t="shared" si="410"/>
        <v>0</v>
      </c>
      <c r="M253" s="17">
        <f t="shared" si="410"/>
        <v>0</v>
      </c>
    </row>
    <row r="254" spans="1:13" ht="30.75" customHeight="1" outlineLevel="1" x14ac:dyDescent="0.25">
      <c r="A254" s="40"/>
      <c r="B254" s="40"/>
      <c r="C254" s="10" t="s">
        <v>104</v>
      </c>
      <c r="D254" s="17"/>
      <c r="E254" s="17"/>
      <c r="F254" s="17"/>
      <c r="G254" s="17"/>
      <c r="H254" s="17"/>
      <c r="I254" s="17"/>
      <c r="J254" s="17"/>
      <c r="K254" s="17"/>
      <c r="L254" s="17"/>
      <c r="M254" s="17"/>
    </row>
    <row r="255" spans="1:13" ht="44.25" customHeight="1" outlineLevel="1" x14ac:dyDescent="0.25">
      <c r="A255" s="40"/>
      <c r="B255" s="40"/>
      <c r="C255" s="10" t="s">
        <v>105</v>
      </c>
      <c r="D255" s="17">
        <f t="shared" ref="D255:D259" si="411">E255+F255+G255+H255+I255</f>
        <v>71053500</v>
      </c>
      <c r="E255" s="17">
        <f>E256+E257+E258</f>
        <v>12215600</v>
      </c>
      <c r="F255" s="17">
        <f t="shared" ref="F255:M255" si="412">F256+F257+F258</f>
        <v>12400300</v>
      </c>
      <c r="G255" s="17">
        <f t="shared" si="412"/>
        <v>22665800</v>
      </c>
      <c r="H255" s="17">
        <f t="shared" si="412"/>
        <v>12064700</v>
      </c>
      <c r="I255" s="17">
        <f t="shared" si="412"/>
        <v>11707100</v>
      </c>
      <c r="J255" s="17">
        <f t="shared" si="412"/>
        <v>0</v>
      </c>
      <c r="K255" s="17">
        <f t="shared" si="412"/>
        <v>0</v>
      </c>
      <c r="L255" s="17">
        <f t="shared" si="412"/>
        <v>0</v>
      </c>
      <c r="M255" s="17">
        <f t="shared" si="412"/>
        <v>0</v>
      </c>
    </row>
    <row r="256" spans="1:13" ht="30.75" customHeight="1" outlineLevel="1" x14ac:dyDescent="0.25">
      <c r="A256" s="40"/>
      <c r="B256" s="40"/>
      <c r="C256" s="10" t="s">
        <v>106</v>
      </c>
      <c r="D256" s="17">
        <f t="shared" si="411"/>
        <v>0</v>
      </c>
      <c r="E256" s="17">
        <f t="shared" ref="E256:E257" si="413">F256+G256+H256+I256+J256</f>
        <v>0</v>
      </c>
      <c r="F256" s="17">
        <f t="shared" ref="F256:F257" si="414">G256+H256+I256+J256+K256</f>
        <v>0</v>
      </c>
      <c r="G256" s="17">
        <f t="shared" ref="G256:G257" si="415">H256+I256+J256+K256+L256</f>
        <v>0</v>
      </c>
      <c r="H256" s="17">
        <f t="shared" ref="H256:H257" si="416">I256+J256+K256+L256+M256</f>
        <v>0</v>
      </c>
      <c r="I256" s="17">
        <f t="shared" ref="I256:I257" si="417">J256+K256+L256+M256+N256</f>
        <v>0</v>
      </c>
      <c r="J256" s="17">
        <f t="shared" ref="J256:J257" si="418">K256+L256+M256+N256+O256</f>
        <v>0</v>
      </c>
      <c r="K256" s="17">
        <f t="shared" ref="K256:K257" si="419">L256+M256+N256+O256+P256</f>
        <v>0</v>
      </c>
      <c r="L256" s="17">
        <f t="shared" ref="L256:L257" si="420">M256+N256+O256+P256+Q256</f>
        <v>0</v>
      </c>
      <c r="M256" s="17">
        <f t="shared" ref="M256:M257" si="421">N256+O256+P256+Q256+R256</f>
        <v>0</v>
      </c>
    </row>
    <row r="257" spans="1:13" ht="30.75" customHeight="1" outlineLevel="1" x14ac:dyDescent="0.25">
      <c r="A257" s="40"/>
      <c r="B257" s="40"/>
      <c r="C257" s="10" t="s">
        <v>107</v>
      </c>
      <c r="D257" s="17">
        <f t="shared" si="411"/>
        <v>0</v>
      </c>
      <c r="E257" s="17">
        <f t="shared" si="413"/>
        <v>0</v>
      </c>
      <c r="F257" s="17">
        <f t="shared" si="414"/>
        <v>0</v>
      </c>
      <c r="G257" s="17">
        <f t="shared" si="415"/>
        <v>0</v>
      </c>
      <c r="H257" s="17">
        <f t="shared" si="416"/>
        <v>0</v>
      </c>
      <c r="I257" s="17">
        <f t="shared" si="417"/>
        <v>0</v>
      </c>
      <c r="J257" s="17">
        <f t="shared" si="418"/>
        <v>0</v>
      </c>
      <c r="K257" s="17">
        <f t="shared" si="419"/>
        <v>0</v>
      </c>
      <c r="L257" s="17">
        <f t="shared" si="420"/>
        <v>0</v>
      </c>
      <c r="M257" s="17">
        <f t="shared" si="421"/>
        <v>0</v>
      </c>
    </row>
    <row r="258" spans="1:13" ht="30.75" customHeight="1" outlineLevel="1" x14ac:dyDescent="0.25">
      <c r="A258" s="40"/>
      <c r="B258" s="40"/>
      <c r="C258" s="10" t="s">
        <v>108</v>
      </c>
      <c r="D258" s="17">
        <f t="shared" si="411"/>
        <v>71053500</v>
      </c>
      <c r="E258" s="17">
        <v>12215600</v>
      </c>
      <c r="F258" s="17">
        <v>12400300</v>
      </c>
      <c r="G258" s="17">
        <f>12277900+2037300+8350600</f>
        <v>22665800</v>
      </c>
      <c r="H258" s="17">
        <v>12064700</v>
      </c>
      <c r="I258" s="17">
        <v>11707100</v>
      </c>
      <c r="J258" s="17">
        <v>0</v>
      </c>
      <c r="K258" s="17">
        <v>0</v>
      </c>
      <c r="L258" s="17">
        <v>0</v>
      </c>
      <c r="M258" s="17">
        <v>0</v>
      </c>
    </row>
    <row r="259" spans="1:13" ht="30.75" customHeight="1" outlineLevel="1" x14ac:dyDescent="0.25">
      <c r="A259" s="40"/>
      <c r="B259" s="40"/>
      <c r="C259" s="10" t="s">
        <v>109</v>
      </c>
      <c r="D259" s="17">
        <f t="shared" si="411"/>
        <v>0</v>
      </c>
      <c r="E259" s="17">
        <f t="shared" ref="E259" si="422">F259+G259+H259+I259+J259</f>
        <v>0</v>
      </c>
      <c r="F259" s="17">
        <f t="shared" ref="F259" si="423">G259+H259+I259+J259+K259</f>
        <v>0</v>
      </c>
      <c r="G259" s="17">
        <f t="shared" ref="G259" si="424">H259+I259+J259+K259+L259</f>
        <v>0</v>
      </c>
      <c r="H259" s="17">
        <f t="shared" ref="H259" si="425">I259+J259+K259+L259+M259</f>
        <v>0</v>
      </c>
      <c r="I259" s="17">
        <f t="shared" ref="I259" si="426">J259+K259+L259+M259+N259</f>
        <v>0</v>
      </c>
      <c r="J259" s="17">
        <f t="shared" ref="J259" si="427">K259+L259+M259+N259+O259</f>
        <v>0</v>
      </c>
      <c r="K259" s="17">
        <f t="shared" ref="K259" si="428">L259+M259+N259+O259+P259</f>
        <v>0</v>
      </c>
      <c r="L259" s="17">
        <f t="shared" ref="L259" si="429">M259+N259+O259+P259+Q259</f>
        <v>0</v>
      </c>
      <c r="M259" s="17">
        <f t="shared" ref="M259" si="430">N259+O259+P259+Q259+R259</f>
        <v>0</v>
      </c>
    </row>
    <row r="260" spans="1:13" ht="30.75" customHeight="1" outlineLevel="1" x14ac:dyDescent="0.25">
      <c r="A260" s="40" t="s">
        <v>145</v>
      </c>
      <c r="B260" s="40" t="s">
        <v>146</v>
      </c>
      <c r="C260" s="10" t="s">
        <v>103</v>
      </c>
      <c r="D260" s="17">
        <f t="shared" ref="D260:D266" si="431">E260+F260+G260+H260+I260</f>
        <v>44409.96</v>
      </c>
      <c r="E260" s="17">
        <f>E262+E266</f>
        <v>0</v>
      </c>
      <c r="F260" s="17">
        <f>F262+F266</f>
        <v>0</v>
      </c>
      <c r="G260" s="17">
        <f>G267</f>
        <v>44409.96</v>
      </c>
      <c r="H260" s="22">
        <f t="shared" ref="H260:L260" si="432">H267</f>
        <v>0</v>
      </c>
      <c r="I260" s="22">
        <f t="shared" si="432"/>
        <v>0</v>
      </c>
      <c r="J260" s="22">
        <f t="shared" si="432"/>
        <v>0</v>
      </c>
      <c r="K260" s="22">
        <f t="shared" si="432"/>
        <v>0</v>
      </c>
      <c r="L260" s="22">
        <f t="shared" si="432"/>
        <v>0</v>
      </c>
      <c r="M260" s="22">
        <f>M267</f>
        <v>0</v>
      </c>
    </row>
    <row r="261" spans="1:13" ht="30.75" customHeight="1" outlineLevel="1" x14ac:dyDescent="0.25">
      <c r="A261" s="40"/>
      <c r="B261" s="40"/>
      <c r="C261" s="10" t="s">
        <v>104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1:13" ht="48.75" customHeight="1" outlineLevel="1" x14ac:dyDescent="0.25">
      <c r="A262" s="40"/>
      <c r="B262" s="40"/>
      <c r="C262" s="10" t="s">
        <v>105</v>
      </c>
      <c r="D262" s="17">
        <f>E262+F262+G262+H262+I262</f>
        <v>44409.96</v>
      </c>
      <c r="E262" s="17">
        <f>E263+E264+E265</f>
        <v>0</v>
      </c>
      <c r="F262" s="17">
        <f>F263+F264+F265</f>
        <v>0</v>
      </c>
      <c r="G262" s="17">
        <f>G263+G264+G265</f>
        <v>44409.96</v>
      </c>
      <c r="H262" s="17">
        <f t="shared" ref="H262:M262" si="433">H263+H264+H265</f>
        <v>0</v>
      </c>
      <c r="I262" s="17">
        <f t="shared" si="433"/>
        <v>0</v>
      </c>
      <c r="J262" s="17">
        <f t="shared" si="433"/>
        <v>0</v>
      </c>
      <c r="K262" s="17">
        <f t="shared" si="433"/>
        <v>0</v>
      </c>
      <c r="L262" s="17">
        <f t="shared" si="433"/>
        <v>0</v>
      </c>
      <c r="M262" s="17">
        <f t="shared" si="433"/>
        <v>0</v>
      </c>
    </row>
    <row r="263" spans="1:13" ht="30.75" customHeight="1" outlineLevel="1" x14ac:dyDescent="0.25">
      <c r="A263" s="40"/>
      <c r="B263" s="40"/>
      <c r="C263" s="10" t="s">
        <v>106</v>
      </c>
      <c r="D263" s="17">
        <f t="shared" si="431"/>
        <v>44409.96</v>
      </c>
      <c r="E263" s="17">
        <v>0</v>
      </c>
      <c r="F263" s="17">
        <v>0</v>
      </c>
      <c r="G263" s="17">
        <f>G270</f>
        <v>44409.96</v>
      </c>
      <c r="H263" s="22">
        <f t="shared" ref="H263:M263" si="434">H270</f>
        <v>0</v>
      </c>
      <c r="I263" s="22">
        <f t="shared" si="434"/>
        <v>0</v>
      </c>
      <c r="J263" s="22">
        <f t="shared" si="434"/>
        <v>0</v>
      </c>
      <c r="K263" s="22">
        <f t="shared" si="434"/>
        <v>0</v>
      </c>
      <c r="L263" s="22">
        <f t="shared" si="434"/>
        <v>0</v>
      </c>
      <c r="M263" s="22">
        <f t="shared" si="434"/>
        <v>0</v>
      </c>
    </row>
    <row r="264" spans="1:13" ht="30.75" customHeight="1" outlineLevel="1" x14ac:dyDescent="0.25">
      <c r="A264" s="40"/>
      <c r="B264" s="40"/>
      <c r="C264" s="10" t="s">
        <v>107</v>
      </c>
      <c r="D264" s="17">
        <f t="shared" si="431"/>
        <v>0</v>
      </c>
      <c r="E264" s="17">
        <v>0</v>
      </c>
      <c r="F264" s="17">
        <v>0</v>
      </c>
      <c r="G264" s="22">
        <f t="shared" ref="G264:M266" si="435">G271</f>
        <v>0</v>
      </c>
      <c r="H264" s="22">
        <f t="shared" si="435"/>
        <v>0</v>
      </c>
      <c r="I264" s="22">
        <f t="shared" si="435"/>
        <v>0</v>
      </c>
      <c r="J264" s="22">
        <f t="shared" si="435"/>
        <v>0</v>
      </c>
      <c r="K264" s="22">
        <f t="shared" si="435"/>
        <v>0</v>
      </c>
      <c r="L264" s="22">
        <f t="shared" si="435"/>
        <v>0</v>
      </c>
      <c r="M264" s="22">
        <f t="shared" si="435"/>
        <v>0</v>
      </c>
    </row>
    <row r="265" spans="1:13" ht="30.75" customHeight="1" outlineLevel="1" x14ac:dyDescent="0.25">
      <c r="A265" s="40"/>
      <c r="B265" s="40"/>
      <c r="C265" s="10" t="s">
        <v>108</v>
      </c>
      <c r="D265" s="17">
        <f t="shared" si="431"/>
        <v>0</v>
      </c>
      <c r="E265" s="17">
        <v>0</v>
      </c>
      <c r="F265" s="17">
        <v>0</v>
      </c>
      <c r="G265" s="22">
        <f t="shared" si="435"/>
        <v>0</v>
      </c>
      <c r="H265" s="22">
        <f t="shared" si="435"/>
        <v>0</v>
      </c>
      <c r="I265" s="22">
        <f t="shared" si="435"/>
        <v>0</v>
      </c>
      <c r="J265" s="22">
        <f t="shared" si="435"/>
        <v>0</v>
      </c>
      <c r="K265" s="22">
        <f t="shared" si="435"/>
        <v>0</v>
      </c>
      <c r="L265" s="22">
        <f t="shared" si="435"/>
        <v>0</v>
      </c>
      <c r="M265" s="22">
        <f t="shared" si="435"/>
        <v>0</v>
      </c>
    </row>
    <row r="266" spans="1:13" ht="30.75" customHeight="1" outlineLevel="1" x14ac:dyDescent="0.25">
      <c r="A266" s="40"/>
      <c r="B266" s="40"/>
      <c r="C266" s="10" t="s">
        <v>109</v>
      </c>
      <c r="D266" s="17">
        <f t="shared" si="431"/>
        <v>0</v>
      </c>
      <c r="E266" s="17">
        <v>0</v>
      </c>
      <c r="F266" s="17">
        <v>0</v>
      </c>
      <c r="G266" s="22">
        <f t="shared" si="435"/>
        <v>0</v>
      </c>
      <c r="H266" s="22">
        <f t="shared" si="435"/>
        <v>0</v>
      </c>
      <c r="I266" s="22">
        <f t="shared" si="435"/>
        <v>0</v>
      </c>
      <c r="J266" s="22">
        <f t="shared" si="435"/>
        <v>0</v>
      </c>
      <c r="K266" s="22">
        <f t="shared" si="435"/>
        <v>0</v>
      </c>
      <c r="L266" s="22">
        <f t="shared" si="435"/>
        <v>0</v>
      </c>
      <c r="M266" s="22">
        <f t="shared" si="435"/>
        <v>0</v>
      </c>
    </row>
    <row r="267" spans="1:13" ht="30.75" customHeight="1" outlineLevel="1" x14ac:dyDescent="0.25">
      <c r="A267" s="40" t="s">
        <v>170</v>
      </c>
      <c r="B267" s="40" t="s">
        <v>146</v>
      </c>
      <c r="C267" s="21" t="s">
        <v>103</v>
      </c>
      <c r="D267" s="22">
        <f t="shared" ref="D267" si="436">E267+F267+G267+H267+I267</f>
        <v>44409.96</v>
      </c>
      <c r="E267" s="22">
        <f>E269+E273</f>
        <v>0</v>
      </c>
      <c r="F267" s="22">
        <f>F269+F273</f>
        <v>0</v>
      </c>
      <c r="G267" s="22">
        <f t="shared" ref="G267:M267" si="437">G269+G273</f>
        <v>44409.96</v>
      </c>
      <c r="H267" s="22">
        <f t="shared" si="437"/>
        <v>0</v>
      </c>
      <c r="I267" s="22">
        <f t="shared" si="437"/>
        <v>0</v>
      </c>
      <c r="J267" s="22">
        <f t="shared" si="437"/>
        <v>0</v>
      </c>
      <c r="K267" s="22">
        <f t="shared" si="437"/>
        <v>0</v>
      </c>
      <c r="L267" s="22">
        <f t="shared" si="437"/>
        <v>0</v>
      </c>
      <c r="M267" s="22">
        <f t="shared" si="437"/>
        <v>0</v>
      </c>
    </row>
    <row r="268" spans="1:13" ht="30.75" customHeight="1" outlineLevel="1" x14ac:dyDescent="0.25">
      <c r="A268" s="40"/>
      <c r="B268" s="40"/>
      <c r="C268" s="21" t="s">
        <v>104</v>
      </c>
      <c r="D268" s="22"/>
      <c r="E268" s="22"/>
      <c r="F268" s="22"/>
      <c r="G268" s="22"/>
      <c r="H268" s="22"/>
      <c r="I268" s="22"/>
      <c r="J268" s="22"/>
      <c r="K268" s="22"/>
      <c r="L268" s="22"/>
      <c r="M268" s="22"/>
    </row>
    <row r="269" spans="1:13" ht="48.75" customHeight="1" outlineLevel="1" x14ac:dyDescent="0.25">
      <c r="A269" s="40"/>
      <c r="B269" s="40"/>
      <c r="C269" s="21" t="s">
        <v>105</v>
      </c>
      <c r="D269" s="22">
        <f t="shared" ref="D269:D273" si="438">E269+F269+G269+H269+I269</f>
        <v>44409.96</v>
      </c>
      <c r="E269" s="22">
        <f>E270+E271+E272</f>
        <v>0</v>
      </c>
      <c r="F269" s="22">
        <f>F270+F271+F272</f>
        <v>0</v>
      </c>
      <c r="G269" s="22">
        <f t="shared" ref="G269:M269" si="439">G270+G271+G272</f>
        <v>44409.96</v>
      </c>
      <c r="H269" s="22">
        <f t="shared" si="439"/>
        <v>0</v>
      </c>
      <c r="I269" s="22">
        <f t="shared" si="439"/>
        <v>0</v>
      </c>
      <c r="J269" s="22">
        <f t="shared" si="439"/>
        <v>0</v>
      </c>
      <c r="K269" s="22">
        <f t="shared" si="439"/>
        <v>0</v>
      </c>
      <c r="L269" s="22">
        <f t="shared" si="439"/>
        <v>0</v>
      </c>
      <c r="M269" s="22">
        <f t="shared" si="439"/>
        <v>0</v>
      </c>
    </row>
    <row r="270" spans="1:13" ht="30.75" customHeight="1" outlineLevel="1" x14ac:dyDescent="0.25">
      <c r="A270" s="40"/>
      <c r="B270" s="40"/>
      <c r="C270" s="21" t="s">
        <v>106</v>
      </c>
      <c r="D270" s="22">
        <f t="shared" si="438"/>
        <v>44409.96</v>
      </c>
      <c r="E270" s="22">
        <v>0</v>
      </c>
      <c r="F270" s="22">
        <v>0</v>
      </c>
      <c r="G270" s="22">
        <v>44409.96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</row>
    <row r="271" spans="1:13" ht="30.75" customHeight="1" outlineLevel="1" x14ac:dyDescent="0.25">
      <c r="A271" s="40"/>
      <c r="B271" s="40"/>
      <c r="C271" s="21" t="s">
        <v>107</v>
      </c>
      <c r="D271" s="22">
        <f t="shared" si="438"/>
        <v>0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</row>
    <row r="272" spans="1:13" ht="30.75" customHeight="1" outlineLevel="1" x14ac:dyDescent="0.25">
      <c r="A272" s="40"/>
      <c r="B272" s="40"/>
      <c r="C272" s="21" t="s">
        <v>108</v>
      </c>
      <c r="D272" s="22">
        <f t="shared" si="438"/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</row>
    <row r="273" spans="1:13" ht="30.75" customHeight="1" outlineLevel="1" x14ac:dyDescent="0.25">
      <c r="A273" s="40"/>
      <c r="B273" s="40"/>
      <c r="C273" s="21" t="s">
        <v>109</v>
      </c>
      <c r="D273" s="22">
        <f t="shared" si="438"/>
        <v>0</v>
      </c>
      <c r="E273" s="22"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</row>
    <row r="274" spans="1:13" ht="30.75" customHeight="1" outlineLevel="1" x14ac:dyDescent="0.25">
      <c r="A274" s="40" t="s">
        <v>169</v>
      </c>
      <c r="B274" s="40" t="s">
        <v>172</v>
      </c>
      <c r="C274" s="21" t="s">
        <v>103</v>
      </c>
      <c r="D274" s="22">
        <f>E274+F274+G274+H274+I274</f>
        <v>328300</v>
      </c>
      <c r="E274" s="22">
        <f>E276+E280</f>
        <v>0</v>
      </c>
      <c r="F274" s="22">
        <f>F276+F280</f>
        <v>0</v>
      </c>
      <c r="G274" s="22">
        <f t="shared" ref="G274:M274" si="440">G276+G280</f>
        <v>328300</v>
      </c>
      <c r="H274" s="22">
        <f t="shared" si="440"/>
        <v>0</v>
      </c>
      <c r="I274" s="22">
        <f t="shared" si="440"/>
        <v>0</v>
      </c>
      <c r="J274" s="22">
        <f t="shared" si="440"/>
        <v>0</v>
      </c>
      <c r="K274" s="22">
        <f t="shared" si="440"/>
        <v>0</v>
      </c>
      <c r="L274" s="22">
        <f t="shared" si="440"/>
        <v>0</v>
      </c>
      <c r="M274" s="22">
        <f t="shared" si="440"/>
        <v>0</v>
      </c>
    </row>
    <row r="275" spans="1:13" ht="30.75" customHeight="1" outlineLevel="1" x14ac:dyDescent="0.25">
      <c r="A275" s="40"/>
      <c r="B275" s="40"/>
      <c r="C275" s="21" t="s">
        <v>104</v>
      </c>
      <c r="D275" s="22"/>
      <c r="E275" s="22"/>
      <c r="F275" s="22"/>
      <c r="G275" s="22"/>
      <c r="H275" s="22"/>
      <c r="I275" s="22"/>
      <c r="J275" s="22"/>
      <c r="K275" s="22"/>
      <c r="L275" s="22"/>
      <c r="M275" s="22"/>
    </row>
    <row r="276" spans="1:13" ht="48.75" customHeight="1" outlineLevel="1" x14ac:dyDescent="0.25">
      <c r="A276" s="40"/>
      <c r="B276" s="40"/>
      <c r="C276" s="21" t="s">
        <v>105</v>
      </c>
      <c r="D276" s="22">
        <f t="shared" ref="D276:D281" si="441">E276+F276+G276+H276+I276</f>
        <v>328300</v>
      </c>
      <c r="E276" s="22">
        <f>E277+E278+E279</f>
        <v>0</v>
      </c>
      <c r="F276" s="22">
        <f>F277+F278+F279</f>
        <v>0</v>
      </c>
      <c r="G276" s="22">
        <f>G277+G278+G279</f>
        <v>328300</v>
      </c>
      <c r="H276" s="22">
        <f t="shared" ref="H276:M276" si="442">H277+H278+H279</f>
        <v>0</v>
      </c>
      <c r="I276" s="22">
        <f t="shared" si="442"/>
        <v>0</v>
      </c>
      <c r="J276" s="22">
        <f t="shared" si="442"/>
        <v>0</v>
      </c>
      <c r="K276" s="22">
        <f t="shared" si="442"/>
        <v>0</v>
      </c>
      <c r="L276" s="22">
        <f t="shared" si="442"/>
        <v>0</v>
      </c>
      <c r="M276" s="22">
        <f t="shared" si="442"/>
        <v>0</v>
      </c>
    </row>
    <row r="277" spans="1:13" ht="30.75" customHeight="1" outlineLevel="1" x14ac:dyDescent="0.25">
      <c r="A277" s="40"/>
      <c r="B277" s="40"/>
      <c r="C277" s="21" t="s">
        <v>106</v>
      </c>
      <c r="D277" s="22">
        <f t="shared" si="441"/>
        <v>0</v>
      </c>
      <c r="E277" s="22">
        <f>E284</f>
        <v>0</v>
      </c>
      <c r="F277" s="23">
        <f t="shared" ref="F277:H277" si="443">F284</f>
        <v>0</v>
      </c>
      <c r="G277" s="23">
        <f t="shared" si="443"/>
        <v>0</v>
      </c>
      <c r="H277" s="23">
        <f t="shared" si="443"/>
        <v>0</v>
      </c>
      <c r="I277" s="22">
        <f t="shared" ref="I277:M277" si="444">I284</f>
        <v>0</v>
      </c>
      <c r="J277" s="22">
        <f t="shared" si="444"/>
        <v>0</v>
      </c>
      <c r="K277" s="22">
        <f t="shared" si="444"/>
        <v>0</v>
      </c>
      <c r="L277" s="22">
        <f t="shared" si="444"/>
        <v>0</v>
      </c>
      <c r="M277" s="22">
        <f t="shared" si="444"/>
        <v>0</v>
      </c>
    </row>
    <row r="278" spans="1:13" ht="30.75" customHeight="1" outlineLevel="1" x14ac:dyDescent="0.25">
      <c r="A278" s="40"/>
      <c r="B278" s="40"/>
      <c r="C278" s="21" t="s">
        <v>107</v>
      </c>
      <c r="D278" s="22">
        <f t="shared" si="441"/>
        <v>0</v>
      </c>
      <c r="E278" s="22">
        <f>E285</f>
        <v>0</v>
      </c>
      <c r="F278" s="23">
        <f t="shared" ref="F278:H278" si="445">F285</f>
        <v>0</v>
      </c>
      <c r="G278" s="23">
        <f t="shared" si="445"/>
        <v>0</v>
      </c>
      <c r="H278" s="23">
        <f t="shared" si="445"/>
        <v>0</v>
      </c>
      <c r="I278" s="22">
        <f t="shared" ref="E278:M280" si="446">I285</f>
        <v>0</v>
      </c>
      <c r="J278" s="22">
        <f t="shared" si="446"/>
        <v>0</v>
      </c>
      <c r="K278" s="22">
        <f t="shared" si="446"/>
        <v>0</v>
      </c>
      <c r="L278" s="22">
        <f t="shared" si="446"/>
        <v>0</v>
      </c>
      <c r="M278" s="22">
        <f t="shared" si="446"/>
        <v>0</v>
      </c>
    </row>
    <row r="279" spans="1:13" ht="30.75" customHeight="1" outlineLevel="1" x14ac:dyDescent="0.25">
      <c r="A279" s="40"/>
      <c r="B279" s="40"/>
      <c r="C279" s="21" t="s">
        <v>108</v>
      </c>
      <c r="D279" s="22">
        <f t="shared" si="441"/>
        <v>328300</v>
      </c>
      <c r="E279" s="22">
        <f t="shared" si="446"/>
        <v>0</v>
      </c>
      <c r="F279" s="23">
        <f t="shared" ref="F279:H279" si="447">F286</f>
        <v>0</v>
      </c>
      <c r="G279" s="23">
        <f t="shared" si="447"/>
        <v>328300</v>
      </c>
      <c r="H279" s="23">
        <f t="shared" si="447"/>
        <v>0</v>
      </c>
      <c r="I279" s="22">
        <f t="shared" si="446"/>
        <v>0</v>
      </c>
      <c r="J279" s="22">
        <f t="shared" si="446"/>
        <v>0</v>
      </c>
      <c r="K279" s="22">
        <f t="shared" si="446"/>
        <v>0</v>
      </c>
      <c r="L279" s="22">
        <f t="shared" si="446"/>
        <v>0</v>
      </c>
      <c r="M279" s="22">
        <f t="shared" si="446"/>
        <v>0</v>
      </c>
    </row>
    <row r="280" spans="1:13" ht="30.75" customHeight="1" outlineLevel="1" x14ac:dyDescent="0.25">
      <c r="A280" s="40"/>
      <c r="B280" s="40"/>
      <c r="C280" s="21" t="s">
        <v>109</v>
      </c>
      <c r="D280" s="22">
        <f t="shared" si="441"/>
        <v>0</v>
      </c>
      <c r="E280" s="22">
        <f t="shared" si="446"/>
        <v>0</v>
      </c>
      <c r="F280" s="23">
        <f t="shared" ref="F280:H280" si="448">F287</f>
        <v>0</v>
      </c>
      <c r="G280" s="23">
        <f t="shared" si="448"/>
        <v>0</v>
      </c>
      <c r="H280" s="23">
        <f t="shared" si="448"/>
        <v>0</v>
      </c>
      <c r="I280" s="22">
        <f t="shared" si="446"/>
        <v>0</v>
      </c>
      <c r="J280" s="22">
        <f t="shared" si="446"/>
        <v>0</v>
      </c>
      <c r="K280" s="22">
        <f t="shared" si="446"/>
        <v>0</v>
      </c>
      <c r="L280" s="22">
        <f t="shared" si="446"/>
        <v>0</v>
      </c>
      <c r="M280" s="22">
        <f t="shared" si="446"/>
        <v>0</v>
      </c>
    </row>
    <row r="281" spans="1:13" ht="30.75" customHeight="1" outlineLevel="1" x14ac:dyDescent="0.25">
      <c r="A281" s="40" t="s">
        <v>171</v>
      </c>
      <c r="B281" s="40" t="s">
        <v>172</v>
      </c>
      <c r="C281" s="21" t="s">
        <v>103</v>
      </c>
      <c r="D281" s="22">
        <f t="shared" si="441"/>
        <v>328300</v>
      </c>
      <c r="E281" s="22">
        <f>E283+E287</f>
        <v>0</v>
      </c>
      <c r="F281" s="22">
        <f>F283+F287</f>
        <v>0</v>
      </c>
      <c r="G281" s="22">
        <f t="shared" ref="G281:M281" si="449">G283+G287</f>
        <v>328300</v>
      </c>
      <c r="H281" s="22">
        <f t="shared" si="449"/>
        <v>0</v>
      </c>
      <c r="I281" s="22">
        <f t="shared" si="449"/>
        <v>0</v>
      </c>
      <c r="J281" s="22">
        <f t="shared" si="449"/>
        <v>0</v>
      </c>
      <c r="K281" s="22">
        <f t="shared" si="449"/>
        <v>0</v>
      </c>
      <c r="L281" s="22">
        <f t="shared" si="449"/>
        <v>0</v>
      </c>
      <c r="M281" s="22">
        <f t="shared" si="449"/>
        <v>0</v>
      </c>
    </row>
    <row r="282" spans="1:13" ht="30.75" customHeight="1" outlineLevel="1" x14ac:dyDescent="0.25">
      <c r="A282" s="40"/>
      <c r="B282" s="40"/>
      <c r="C282" s="21" t="s">
        <v>104</v>
      </c>
      <c r="D282" s="22"/>
      <c r="E282" s="22"/>
      <c r="F282" s="22"/>
      <c r="G282" s="22"/>
      <c r="H282" s="22"/>
      <c r="I282" s="22"/>
      <c r="J282" s="22"/>
      <c r="K282" s="22"/>
      <c r="L282" s="22"/>
      <c r="M282" s="22"/>
    </row>
    <row r="283" spans="1:13" ht="48.75" customHeight="1" outlineLevel="1" x14ac:dyDescent="0.25">
      <c r="A283" s="40"/>
      <c r="B283" s="40"/>
      <c r="C283" s="21" t="s">
        <v>105</v>
      </c>
      <c r="D283" s="22">
        <f t="shared" ref="D283:D287" si="450">E283+F283+G283+H283+I283</f>
        <v>328300</v>
      </c>
      <c r="E283" s="22">
        <f>E284+E285+E286</f>
        <v>0</v>
      </c>
      <c r="F283" s="22">
        <f>F284+F285+F286</f>
        <v>0</v>
      </c>
      <c r="G283" s="22">
        <f t="shared" ref="G283:M283" si="451">G284+G285+G286</f>
        <v>328300</v>
      </c>
      <c r="H283" s="22">
        <f t="shared" si="451"/>
        <v>0</v>
      </c>
      <c r="I283" s="22">
        <f t="shared" si="451"/>
        <v>0</v>
      </c>
      <c r="J283" s="22">
        <f t="shared" si="451"/>
        <v>0</v>
      </c>
      <c r="K283" s="22">
        <f t="shared" si="451"/>
        <v>0</v>
      </c>
      <c r="L283" s="22">
        <f t="shared" si="451"/>
        <v>0</v>
      </c>
      <c r="M283" s="22">
        <f t="shared" si="451"/>
        <v>0</v>
      </c>
    </row>
    <row r="284" spans="1:13" ht="30.75" customHeight="1" outlineLevel="1" x14ac:dyDescent="0.25">
      <c r="A284" s="40"/>
      <c r="B284" s="40"/>
      <c r="C284" s="21" t="s">
        <v>106</v>
      </c>
      <c r="D284" s="22">
        <f t="shared" si="450"/>
        <v>0</v>
      </c>
      <c r="E284" s="22">
        <v>0</v>
      </c>
      <c r="F284" s="22">
        <v>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</row>
    <row r="285" spans="1:13" ht="30.75" customHeight="1" outlineLevel="1" x14ac:dyDescent="0.25">
      <c r="A285" s="40"/>
      <c r="B285" s="40"/>
      <c r="C285" s="21" t="s">
        <v>107</v>
      </c>
      <c r="D285" s="22">
        <f t="shared" si="450"/>
        <v>0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</row>
    <row r="286" spans="1:13" ht="30.75" customHeight="1" outlineLevel="1" x14ac:dyDescent="0.25">
      <c r="A286" s="40"/>
      <c r="B286" s="40"/>
      <c r="C286" s="21" t="s">
        <v>108</v>
      </c>
      <c r="D286" s="22">
        <f t="shared" si="450"/>
        <v>328300</v>
      </c>
      <c r="E286" s="22">
        <v>0</v>
      </c>
      <c r="F286" s="22">
        <v>0</v>
      </c>
      <c r="G286" s="22">
        <v>328300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</row>
    <row r="287" spans="1:13" ht="30.75" customHeight="1" outlineLevel="1" x14ac:dyDescent="0.25">
      <c r="A287" s="40"/>
      <c r="B287" s="40"/>
      <c r="C287" s="21" t="s">
        <v>109</v>
      </c>
      <c r="D287" s="22">
        <f t="shared" si="450"/>
        <v>0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</row>
    <row r="288" spans="1:13" ht="30.75" customHeight="1" outlineLevel="1" x14ac:dyDescent="0.25">
      <c r="A288" s="40" t="s">
        <v>60</v>
      </c>
      <c r="B288" s="40" t="s">
        <v>61</v>
      </c>
      <c r="C288" s="10" t="s">
        <v>103</v>
      </c>
      <c r="D288" s="17">
        <f>E288+F288+G288+H288+I288</f>
        <v>0</v>
      </c>
      <c r="E288" s="17">
        <f>E290+E294</f>
        <v>0</v>
      </c>
      <c r="F288" s="17">
        <f t="shared" ref="F288:M288" si="452">F290+F294</f>
        <v>0</v>
      </c>
      <c r="G288" s="17">
        <f t="shared" si="452"/>
        <v>0</v>
      </c>
      <c r="H288" s="17">
        <f t="shared" si="452"/>
        <v>0</v>
      </c>
      <c r="I288" s="17">
        <f t="shared" si="452"/>
        <v>0</v>
      </c>
      <c r="J288" s="17">
        <f t="shared" si="452"/>
        <v>0</v>
      </c>
      <c r="K288" s="17">
        <f t="shared" si="452"/>
        <v>0</v>
      </c>
      <c r="L288" s="17">
        <f t="shared" si="452"/>
        <v>0</v>
      </c>
      <c r="M288" s="17">
        <f t="shared" si="452"/>
        <v>0</v>
      </c>
    </row>
    <row r="289" spans="1:13" ht="30.75" customHeight="1" outlineLevel="1" x14ac:dyDescent="0.25">
      <c r="A289" s="40"/>
      <c r="B289" s="40"/>
      <c r="C289" s="10" t="s">
        <v>104</v>
      </c>
      <c r="D289" s="17"/>
      <c r="E289" s="17"/>
      <c r="F289" s="17"/>
      <c r="G289" s="17"/>
      <c r="H289" s="17"/>
      <c r="I289" s="17"/>
      <c r="J289" s="17"/>
      <c r="K289" s="17"/>
      <c r="L289" s="17"/>
      <c r="M289" s="17"/>
    </row>
    <row r="290" spans="1:13" ht="48" customHeight="1" outlineLevel="1" x14ac:dyDescent="0.25">
      <c r="A290" s="40"/>
      <c r="B290" s="40"/>
      <c r="C290" s="10" t="s">
        <v>105</v>
      </c>
      <c r="D290" s="17">
        <f t="shared" si="322"/>
        <v>0</v>
      </c>
      <c r="E290" s="17">
        <f>E291+E292+E293</f>
        <v>0</v>
      </c>
      <c r="F290" s="17">
        <f t="shared" ref="F290:M290" si="453">F291+F292+F293</f>
        <v>0</v>
      </c>
      <c r="G290" s="17">
        <f t="shared" si="453"/>
        <v>0</v>
      </c>
      <c r="H290" s="17">
        <f t="shared" si="453"/>
        <v>0</v>
      </c>
      <c r="I290" s="17">
        <f t="shared" si="453"/>
        <v>0</v>
      </c>
      <c r="J290" s="17">
        <f t="shared" si="453"/>
        <v>0</v>
      </c>
      <c r="K290" s="17">
        <f t="shared" si="453"/>
        <v>0</v>
      </c>
      <c r="L290" s="17">
        <f t="shared" si="453"/>
        <v>0</v>
      </c>
      <c r="M290" s="17">
        <f t="shared" si="453"/>
        <v>0</v>
      </c>
    </row>
    <row r="291" spans="1:13" ht="30.75" customHeight="1" outlineLevel="1" x14ac:dyDescent="0.25">
      <c r="A291" s="40"/>
      <c r="B291" s="40"/>
      <c r="C291" s="10" t="s">
        <v>106</v>
      </c>
      <c r="D291" s="17">
        <f t="shared" si="322"/>
        <v>0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</row>
    <row r="292" spans="1:13" ht="30.75" customHeight="1" outlineLevel="1" x14ac:dyDescent="0.25">
      <c r="A292" s="40"/>
      <c r="B292" s="40"/>
      <c r="C292" s="10" t="s">
        <v>107</v>
      </c>
      <c r="D292" s="17">
        <f t="shared" si="322"/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</row>
    <row r="293" spans="1:13" ht="30.75" customHeight="1" outlineLevel="1" x14ac:dyDescent="0.25">
      <c r="A293" s="40"/>
      <c r="B293" s="40"/>
      <c r="C293" s="10" t="s">
        <v>108</v>
      </c>
      <c r="D293" s="17">
        <f t="shared" si="322"/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</row>
    <row r="294" spans="1:13" ht="30.75" customHeight="1" outlineLevel="1" x14ac:dyDescent="0.25">
      <c r="A294" s="40"/>
      <c r="B294" s="40"/>
      <c r="C294" s="10" t="s">
        <v>109</v>
      </c>
      <c r="D294" s="17">
        <f t="shared" si="322"/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</row>
    <row r="295" spans="1:13" ht="30.75" customHeight="1" outlineLevel="1" x14ac:dyDescent="0.25">
      <c r="A295" s="40" t="s">
        <v>125</v>
      </c>
      <c r="B295" s="40" t="s">
        <v>126</v>
      </c>
      <c r="C295" s="10" t="s">
        <v>103</v>
      </c>
      <c r="D295" s="17">
        <f t="shared" si="322"/>
        <v>1141988.55</v>
      </c>
      <c r="E295" s="17">
        <f>E297+E301</f>
        <v>1141988.55</v>
      </c>
      <c r="F295" s="17">
        <f t="shared" ref="F295:G295" si="454">F297+F301</f>
        <v>0</v>
      </c>
      <c r="G295" s="17">
        <f t="shared" si="454"/>
        <v>0</v>
      </c>
      <c r="H295" s="17">
        <f t="shared" ref="H295:I295" si="455">H297+H301</f>
        <v>0</v>
      </c>
      <c r="I295" s="17">
        <f t="shared" si="455"/>
        <v>0</v>
      </c>
      <c r="J295" s="17">
        <f t="shared" ref="J295:M295" si="456">J297+J301</f>
        <v>0</v>
      </c>
      <c r="K295" s="17">
        <f t="shared" si="456"/>
        <v>0</v>
      </c>
      <c r="L295" s="17">
        <f t="shared" si="456"/>
        <v>0</v>
      </c>
      <c r="M295" s="17">
        <f t="shared" si="456"/>
        <v>0</v>
      </c>
    </row>
    <row r="296" spans="1:13" ht="30.75" customHeight="1" outlineLevel="1" x14ac:dyDescent="0.25">
      <c r="A296" s="40"/>
      <c r="B296" s="40"/>
      <c r="C296" s="10" t="s">
        <v>104</v>
      </c>
      <c r="D296" s="17"/>
      <c r="E296" s="17"/>
      <c r="F296" s="17"/>
      <c r="G296" s="17"/>
      <c r="H296" s="17"/>
      <c r="I296" s="17"/>
      <c r="J296" s="17"/>
      <c r="K296" s="17"/>
      <c r="L296" s="17"/>
      <c r="M296" s="17"/>
    </row>
    <row r="297" spans="1:13" ht="54" customHeight="1" outlineLevel="1" x14ac:dyDescent="0.25">
      <c r="A297" s="40"/>
      <c r="B297" s="40"/>
      <c r="C297" s="10" t="s">
        <v>105</v>
      </c>
      <c r="D297" s="17">
        <f t="shared" si="322"/>
        <v>1141988.55</v>
      </c>
      <c r="E297" s="17">
        <f>E298+E299+E300</f>
        <v>1141988.55</v>
      </c>
      <c r="F297" s="17">
        <f t="shared" ref="F297:G297" si="457">F298+F299+F300</f>
        <v>0</v>
      </c>
      <c r="G297" s="17">
        <f t="shared" si="457"/>
        <v>0</v>
      </c>
      <c r="H297" s="17">
        <f t="shared" ref="H297:I297" si="458">H298+H299+H300</f>
        <v>0</v>
      </c>
      <c r="I297" s="17">
        <f t="shared" si="458"/>
        <v>0</v>
      </c>
      <c r="J297" s="17">
        <f t="shared" ref="J297:M297" si="459">J298+J299+J300</f>
        <v>0</v>
      </c>
      <c r="K297" s="17">
        <f t="shared" si="459"/>
        <v>0</v>
      </c>
      <c r="L297" s="17">
        <f t="shared" si="459"/>
        <v>0</v>
      </c>
      <c r="M297" s="17">
        <f t="shared" si="459"/>
        <v>0</v>
      </c>
    </row>
    <row r="298" spans="1:13" ht="30.75" customHeight="1" outlineLevel="1" x14ac:dyDescent="0.25">
      <c r="A298" s="40"/>
      <c r="B298" s="40"/>
      <c r="C298" s="10" t="s">
        <v>106</v>
      </c>
      <c r="D298" s="17">
        <f t="shared" si="322"/>
        <v>850449.93</v>
      </c>
      <c r="E298" s="17">
        <f>E305+E312</f>
        <v>850449.93</v>
      </c>
      <c r="F298" s="17">
        <f t="shared" ref="F298:G298" si="460">F305+F312</f>
        <v>0</v>
      </c>
      <c r="G298" s="17">
        <f t="shared" si="460"/>
        <v>0</v>
      </c>
      <c r="H298" s="17">
        <f t="shared" ref="H298:I298" si="461">H305+H312</f>
        <v>0</v>
      </c>
      <c r="I298" s="17">
        <f t="shared" si="461"/>
        <v>0</v>
      </c>
      <c r="J298" s="17">
        <f t="shared" ref="J298:M298" si="462">J305+J312</f>
        <v>0</v>
      </c>
      <c r="K298" s="17">
        <f t="shared" si="462"/>
        <v>0</v>
      </c>
      <c r="L298" s="17">
        <f t="shared" si="462"/>
        <v>0</v>
      </c>
      <c r="M298" s="17">
        <f t="shared" si="462"/>
        <v>0</v>
      </c>
    </row>
    <row r="299" spans="1:13" ht="30.75" customHeight="1" outlineLevel="1" x14ac:dyDescent="0.25">
      <c r="A299" s="40"/>
      <c r="B299" s="40"/>
      <c r="C299" s="10" t="s">
        <v>107</v>
      </c>
      <c r="D299" s="17">
        <f t="shared" si="322"/>
        <v>291538.62</v>
      </c>
      <c r="E299" s="17">
        <f t="shared" ref="E299:G301" si="463">E306+E313</f>
        <v>291538.62</v>
      </c>
      <c r="F299" s="17">
        <f t="shared" si="463"/>
        <v>0</v>
      </c>
      <c r="G299" s="17">
        <f t="shared" si="463"/>
        <v>0</v>
      </c>
      <c r="H299" s="17">
        <f t="shared" ref="H299:I299" si="464">H306+H313</f>
        <v>0</v>
      </c>
      <c r="I299" s="17">
        <f t="shared" si="464"/>
        <v>0</v>
      </c>
      <c r="J299" s="17">
        <f t="shared" ref="J299:M299" si="465">J306+J313</f>
        <v>0</v>
      </c>
      <c r="K299" s="17">
        <f t="shared" si="465"/>
        <v>0</v>
      </c>
      <c r="L299" s="17">
        <f t="shared" si="465"/>
        <v>0</v>
      </c>
      <c r="M299" s="17">
        <f t="shared" si="465"/>
        <v>0</v>
      </c>
    </row>
    <row r="300" spans="1:13" ht="30.75" customHeight="1" outlineLevel="1" x14ac:dyDescent="0.25">
      <c r="A300" s="40"/>
      <c r="B300" s="40"/>
      <c r="C300" s="10" t="s">
        <v>108</v>
      </c>
      <c r="D300" s="17">
        <f t="shared" si="322"/>
        <v>0</v>
      </c>
      <c r="E300" s="17">
        <f t="shared" si="463"/>
        <v>0</v>
      </c>
      <c r="F300" s="17">
        <f t="shared" si="463"/>
        <v>0</v>
      </c>
      <c r="G300" s="17">
        <f t="shared" si="463"/>
        <v>0</v>
      </c>
      <c r="H300" s="17">
        <f t="shared" ref="H300:I300" si="466">H307+H314</f>
        <v>0</v>
      </c>
      <c r="I300" s="17">
        <f t="shared" si="466"/>
        <v>0</v>
      </c>
      <c r="J300" s="17">
        <f t="shared" ref="J300:M300" si="467">J307+J314</f>
        <v>0</v>
      </c>
      <c r="K300" s="17">
        <f t="shared" si="467"/>
        <v>0</v>
      </c>
      <c r="L300" s="17">
        <f t="shared" si="467"/>
        <v>0</v>
      </c>
      <c r="M300" s="17">
        <f t="shared" si="467"/>
        <v>0</v>
      </c>
    </row>
    <row r="301" spans="1:13" ht="30.75" customHeight="1" outlineLevel="1" x14ac:dyDescent="0.25">
      <c r="A301" s="40"/>
      <c r="B301" s="40"/>
      <c r="C301" s="10" t="s">
        <v>109</v>
      </c>
      <c r="D301" s="17">
        <f t="shared" si="322"/>
        <v>0</v>
      </c>
      <c r="E301" s="17">
        <f t="shared" si="463"/>
        <v>0</v>
      </c>
      <c r="F301" s="17">
        <f t="shared" si="463"/>
        <v>0</v>
      </c>
      <c r="G301" s="17">
        <f t="shared" si="463"/>
        <v>0</v>
      </c>
      <c r="H301" s="17">
        <f t="shared" ref="H301:I301" si="468">H308+H315</f>
        <v>0</v>
      </c>
      <c r="I301" s="17">
        <f t="shared" si="468"/>
        <v>0</v>
      </c>
      <c r="J301" s="17">
        <f t="shared" ref="J301:M301" si="469">J308+J315</f>
        <v>0</v>
      </c>
      <c r="K301" s="17">
        <f t="shared" si="469"/>
        <v>0</v>
      </c>
      <c r="L301" s="17">
        <f t="shared" si="469"/>
        <v>0</v>
      </c>
      <c r="M301" s="17">
        <f t="shared" si="469"/>
        <v>0</v>
      </c>
    </row>
    <row r="302" spans="1:13" ht="30.75" customHeight="1" outlineLevel="2" x14ac:dyDescent="0.25">
      <c r="A302" s="40" t="s">
        <v>155</v>
      </c>
      <c r="B302" s="40" t="s">
        <v>126</v>
      </c>
      <c r="C302" s="10" t="s">
        <v>103</v>
      </c>
      <c r="D302" s="17">
        <f t="shared" si="322"/>
        <v>777565.27</v>
      </c>
      <c r="E302" s="17">
        <f>E304+E308</f>
        <v>777565.27</v>
      </c>
      <c r="F302" s="17">
        <f t="shared" ref="F302:G302" si="470">F304+F308</f>
        <v>0</v>
      </c>
      <c r="G302" s="17">
        <f t="shared" si="470"/>
        <v>0</v>
      </c>
      <c r="H302" s="17">
        <f t="shared" ref="H302:I302" si="471">H304+H308</f>
        <v>0</v>
      </c>
      <c r="I302" s="17">
        <f t="shared" si="471"/>
        <v>0</v>
      </c>
      <c r="J302" s="17">
        <f t="shared" ref="J302:M302" si="472">J304+J308</f>
        <v>0</v>
      </c>
      <c r="K302" s="17">
        <f t="shared" si="472"/>
        <v>0</v>
      </c>
      <c r="L302" s="17">
        <f t="shared" si="472"/>
        <v>0</v>
      </c>
      <c r="M302" s="17">
        <f t="shared" si="472"/>
        <v>0</v>
      </c>
    </row>
    <row r="303" spans="1:13" ht="30.75" customHeight="1" outlineLevel="2" x14ac:dyDescent="0.25">
      <c r="A303" s="40"/>
      <c r="B303" s="40"/>
      <c r="C303" s="10" t="s">
        <v>104</v>
      </c>
      <c r="D303" s="17"/>
      <c r="E303" s="17"/>
      <c r="F303" s="17"/>
      <c r="G303" s="17"/>
      <c r="H303" s="17"/>
      <c r="I303" s="17"/>
      <c r="J303" s="17"/>
      <c r="K303" s="17"/>
      <c r="L303" s="17"/>
      <c r="M303" s="17"/>
    </row>
    <row r="304" spans="1:13" ht="47.25" customHeight="1" outlineLevel="2" x14ac:dyDescent="0.25">
      <c r="A304" s="40"/>
      <c r="B304" s="40"/>
      <c r="C304" s="10" t="s">
        <v>105</v>
      </c>
      <c r="D304" s="17">
        <f t="shared" si="322"/>
        <v>777565.27</v>
      </c>
      <c r="E304" s="17">
        <f>E305+E306+E307</f>
        <v>777565.27</v>
      </c>
      <c r="F304" s="17">
        <f t="shared" ref="F304:G304" si="473">F305+F306+F307</f>
        <v>0</v>
      </c>
      <c r="G304" s="17">
        <f t="shared" si="473"/>
        <v>0</v>
      </c>
      <c r="H304" s="17">
        <f t="shared" ref="H304:I304" si="474">H305+H306+H307</f>
        <v>0</v>
      </c>
      <c r="I304" s="17">
        <f t="shared" si="474"/>
        <v>0</v>
      </c>
      <c r="J304" s="17">
        <f t="shared" ref="J304:M304" si="475">J305+J306+J307</f>
        <v>0</v>
      </c>
      <c r="K304" s="17">
        <f t="shared" si="475"/>
        <v>0</v>
      </c>
      <c r="L304" s="17">
        <f t="shared" si="475"/>
        <v>0</v>
      </c>
      <c r="M304" s="17">
        <f t="shared" si="475"/>
        <v>0</v>
      </c>
    </row>
    <row r="305" spans="1:13" ht="30.75" customHeight="1" outlineLevel="2" x14ac:dyDescent="0.25">
      <c r="A305" s="40"/>
      <c r="B305" s="40"/>
      <c r="C305" s="10" t="s">
        <v>106</v>
      </c>
      <c r="D305" s="17">
        <f t="shared" ref="D305:D368" si="476">E305+F305+G305+H305+I305</f>
        <v>777565.27</v>
      </c>
      <c r="E305" s="17">
        <f>300000+142060+1000000-664494.73</f>
        <v>777565.27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</row>
    <row r="306" spans="1:13" ht="30.75" customHeight="1" outlineLevel="2" x14ac:dyDescent="0.25">
      <c r="A306" s="40"/>
      <c r="B306" s="40"/>
      <c r="C306" s="10" t="s">
        <v>107</v>
      </c>
      <c r="D306" s="17">
        <f t="shared" si="476"/>
        <v>0</v>
      </c>
      <c r="E306" s="17">
        <f t="shared" ref="E306:E308" si="477">F306+G306+H306+I306+J306</f>
        <v>0</v>
      </c>
      <c r="F306" s="17">
        <f t="shared" ref="F306:F308" si="478">G306+H306+I306+J306+K306</f>
        <v>0</v>
      </c>
      <c r="G306" s="17">
        <f t="shared" ref="G306:G308" si="479">H306+I306+J306+K306+L306</f>
        <v>0</v>
      </c>
      <c r="H306" s="17">
        <f t="shared" ref="H306:H308" si="480">I306+J306+K306+L306+M306</f>
        <v>0</v>
      </c>
      <c r="I306" s="17">
        <f t="shared" ref="I306:I308" si="481">J306+K306+L306+M306+N306</f>
        <v>0</v>
      </c>
      <c r="J306" s="17">
        <f t="shared" ref="J306:J308" si="482">K306+L306+M306+N306+O306</f>
        <v>0</v>
      </c>
      <c r="K306" s="17">
        <f t="shared" ref="K306:K308" si="483">L306+M306+N306+O306+P306</f>
        <v>0</v>
      </c>
      <c r="L306" s="17">
        <f t="shared" ref="L306:L308" si="484">M306+N306+O306+P306+Q306</f>
        <v>0</v>
      </c>
      <c r="M306" s="17">
        <f t="shared" ref="M306:M308" si="485">N306+O306+P306+Q306+R306</f>
        <v>0</v>
      </c>
    </row>
    <row r="307" spans="1:13" ht="30.75" customHeight="1" outlineLevel="2" x14ac:dyDescent="0.25">
      <c r="A307" s="40"/>
      <c r="B307" s="40"/>
      <c r="C307" s="10" t="s">
        <v>108</v>
      </c>
      <c r="D307" s="17">
        <f t="shared" si="476"/>
        <v>0</v>
      </c>
      <c r="E307" s="17">
        <f t="shared" si="477"/>
        <v>0</v>
      </c>
      <c r="F307" s="17">
        <f t="shared" si="478"/>
        <v>0</v>
      </c>
      <c r="G307" s="17">
        <f t="shared" si="479"/>
        <v>0</v>
      </c>
      <c r="H307" s="17">
        <f t="shared" si="480"/>
        <v>0</v>
      </c>
      <c r="I307" s="17">
        <f t="shared" si="481"/>
        <v>0</v>
      </c>
      <c r="J307" s="17">
        <f t="shared" si="482"/>
        <v>0</v>
      </c>
      <c r="K307" s="17">
        <f t="shared" si="483"/>
        <v>0</v>
      </c>
      <c r="L307" s="17">
        <f t="shared" si="484"/>
        <v>0</v>
      </c>
      <c r="M307" s="17">
        <f t="shared" si="485"/>
        <v>0</v>
      </c>
    </row>
    <row r="308" spans="1:13" ht="30.75" customHeight="1" outlineLevel="2" x14ac:dyDescent="0.25">
      <c r="A308" s="40"/>
      <c r="B308" s="40"/>
      <c r="C308" s="10" t="s">
        <v>109</v>
      </c>
      <c r="D308" s="17">
        <f t="shared" si="476"/>
        <v>0</v>
      </c>
      <c r="E308" s="17">
        <f t="shared" si="477"/>
        <v>0</v>
      </c>
      <c r="F308" s="17">
        <f t="shared" si="478"/>
        <v>0</v>
      </c>
      <c r="G308" s="17">
        <f t="shared" si="479"/>
        <v>0</v>
      </c>
      <c r="H308" s="17">
        <f t="shared" si="480"/>
        <v>0</v>
      </c>
      <c r="I308" s="17">
        <f t="shared" si="481"/>
        <v>0</v>
      </c>
      <c r="J308" s="17">
        <f t="shared" si="482"/>
        <v>0</v>
      </c>
      <c r="K308" s="17">
        <f t="shared" si="483"/>
        <v>0</v>
      </c>
      <c r="L308" s="17">
        <f t="shared" si="484"/>
        <v>0</v>
      </c>
      <c r="M308" s="17">
        <f t="shared" si="485"/>
        <v>0</v>
      </c>
    </row>
    <row r="309" spans="1:13" ht="30.75" customHeight="1" outlineLevel="2" x14ac:dyDescent="0.25">
      <c r="A309" s="40" t="s">
        <v>156</v>
      </c>
      <c r="B309" s="40" t="s">
        <v>20</v>
      </c>
      <c r="C309" s="10" t="s">
        <v>103</v>
      </c>
      <c r="D309" s="17">
        <f t="shared" si="476"/>
        <v>364423.28</v>
      </c>
      <c r="E309" s="17">
        <f>E311+E315</f>
        <v>364423.28</v>
      </c>
      <c r="F309" s="17">
        <f t="shared" ref="F309:G309" si="486">F311+F315</f>
        <v>0</v>
      </c>
      <c r="G309" s="17">
        <f t="shared" si="486"/>
        <v>0</v>
      </c>
      <c r="H309" s="17">
        <f t="shared" ref="H309:I309" si="487">H311+H315</f>
        <v>0</v>
      </c>
      <c r="I309" s="17">
        <f t="shared" si="487"/>
        <v>0</v>
      </c>
      <c r="J309" s="17">
        <f t="shared" ref="J309:M309" si="488">J311+J315</f>
        <v>0</v>
      </c>
      <c r="K309" s="17">
        <f t="shared" si="488"/>
        <v>0</v>
      </c>
      <c r="L309" s="17">
        <f t="shared" si="488"/>
        <v>0</v>
      </c>
      <c r="M309" s="17">
        <f t="shared" si="488"/>
        <v>0</v>
      </c>
    </row>
    <row r="310" spans="1:13" ht="30.75" customHeight="1" outlineLevel="2" x14ac:dyDescent="0.25">
      <c r="A310" s="40"/>
      <c r="B310" s="40"/>
      <c r="C310" s="10" t="s">
        <v>104</v>
      </c>
      <c r="D310" s="17"/>
      <c r="E310" s="17"/>
      <c r="F310" s="17"/>
      <c r="G310" s="17"/>
      <c r="H310" s="17"/>
      <c r="I310" s="17"/>
      <c r="J310" s="17"/>
      <c r="K310" s="17"/>
      <c r="L310" s="17"/>
      <c r="M310" s="17"/>
    </row>
    <row r="311" spans="1:13" ht="48.75" customHeight="1" outlineLevel="2" x14ac:dyDescent="0.25">
      <c r="A311" s="40"/>
      <c r="B311" s="40"/>
      <c r="C311" s="10" t="s">
        <v>105</v>
      </c>
      <c r="D311" s="17">
        <f t="shared" si="476"/>
        <v>364423.28</v>
      </c>
      <c r="E311" s="17">
        <f>E312+E313+E314</f>
        <v>364423.28</v>
      </c>
      <c r="F311" s="17">
        <f t="shared" ref="F311:G311" si="489">F312+F313+F314</f>
        <v>0</v>
      </c>
      <c r="G311" s="17">
        <f t="shared" si="489"/>
        <v>0</v>
      </c>
      <c r="H311" s="17">
        <f t="shared" ref="H311:I311" si="490">H312+H313+H314</f>
        <v>0</v>
      </c>
      <c r="I311" s="17">
        <f t="shared" si="490"/>
        <v>0</v>
      </c>
      <c r="J311" s="17">
        <f t="shared" ref="J311:M311" si="491">J312+J313+J314</f>
        <v>0</v>
      </c>
      <c r="K311" s="17">
        <f t="shared" si="491"/>
        <v>0</v>
      </c>
      <c r="L311" s="17">
        <f t="shared" si="491"/>
        <v>0</v>
      </c>
      <c r="M311" s="17">
        <f t="shared" si="491"/>
        <v>0</v>
      </c>
    </row>
    <row r="312" spans="1:13" ht="30.75" customHeight="1" outlineLevel="2" x14ac:dyDescent="0.25">
      <c r="A312" s="40"/>
      <c r="B312" s="40"/>
      <c r="C312" s="10" t="s">
        <v>106</v>
      </c>
      <c r="D312" s="17">
        <f t="shared" si="476"/>
        <v>72884.66</v>
      </c>
      <c r="E312" s="17">
        <v>72884.66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</row>
    <row r="313" spans="1:13" ht="30.75" customHeight="1" outlineLevel="2" x14ac:dyDescent="0.25">
      <c r="A313" s="40"/>
      <c r="B313" s="40"/>
      <c r="C313" s="10" t="s">
        <v>107</v>
      </c>
      <c r="D313" s="17">
        <f t="shared" si="476"/>
        <v>291538.62</v>
      </c>
      <c r="E313" s="17">
        <v>291538.62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</row>
    <row r="314" spans="1:13" ht="30.75" customHeight="1" outlineLevel="2" x14ac:dyDescent="0.25">
      <c r="A314" s="40"/>
      <c r="B314" s="40"/>
      <c r="C314" s="10" t="s">
        <v>108</v>
      </c>
      <c r="D314" s="17">
        <f t="shared" si="476"/>
        <v>0</v>
      </c>
      <c r="E314" s="17">
        <f t="shared" ref="E314:E315" si="492">F314+G314+H314+I314+J314</f>
        <v>0</v>
      </c>
      <c r="F314" s="17">
        <f t="shared" ref="F314:F315" si="493">G314+H314+I314+J314+K314</f>
        <v>0</v>
      </c>
      <c r="G314" s="17">
        <f t="shared" ref="G314" si="494">H314+I314+J314+K314+L314</f>
        <v>0</v>
      </c>
      <c r="H314" s="17">
        <f t="shared" ref="H314" si="495">I314+J314+K314+L314+M314</f>
        <v>0</v>
      </c>
      <c r="I314" s="17">
        <f t="shared" ref="I314" si="496">J314+K314+L314+M314+N314</f>
        <v>0</v>
      </c>
      <c r="J314" s="17">
        <f t="shared" ref="J314" si="497">K314+L314+M314+N314+O314</f>
        <v>0</v>
      </c>
      <c r="K314" s="17">
        <f t="shared" ref="K314" si="498">L314+M314+N314+O314+P314</f>
        <v>0</v>
      </c>
      <c r="L314" s="17">
        <f t="shared" ref="L314" si="499">M314+N314+O314+P314+Q314</f>
        <v>0</v>
      </c>
      <c r="M314" s="17">
        <f t="shared" ref="M314" si="500">N314+O314+P314+Q314+R314</f>
        <v>0</v>
      </c>
    </row>
    <row r="315" spans="1:13" ht="30.75" customHeight="1" outlineLevel="2" x14ac:dyDescent="0.25">
      <c r="A315" s="40"/>
      <c r="B315" s="40"/>
      <c r="C315" s="10" t="s">
        <v>109</v>
      </c>
      <c r="D315" s="17">
        <f t="shared" si="476"/>
        <v>0</v>
      </c>
      <c r="E315" s="17">
        <f t="shared" si="492"/>
        <v>0</v>
      </c>
      <c r="F315" s="17">
        <f t="shared" si="493"/>
        <v>0</v>
      </c>
      <c r="G315" s="17">
        <f t="shared" ref="G315" si="501">H315+I315+J315+K315+L315</f>
        <v>0</v>
      </c>
      <c r="H315" s="17">
        <f t="shared" ref="H315" si="502">I315+J315+K315+L315+M315</f>
        <v>0</v>
      </c>
      <c r="I315" s="17">
        <f t="shared" ref="I315" si="503">J315+K315+L315+M315+N315</f>
        <v>0</v>
      </c>
      <c r="J315" s="17">
        <f t="shared" ref="J315" si="504">K315+L315+M315+N315+O315</f>
        <v>0</v>
      </c>
      <c r="K315" s="17">
        <f t="shared" ref="K315" si="505">L315+M315+N315+O315+P315</f>
        <v>0</v>
      </c>
      <c r="L315" s="17">
        <f t="shared" ref="L315" si="506">M315+N315+O315+P315+Q315</f>
        <v>0</v>
      </c>
      <c r="M315" s="17">
        <f t="shared" ref="M315" si="507">N315+O315+P315+Q315+R315</f>
        <v>0</v>
      </c>
    </row>
    <row r="316" spans="1:13" ht="30.75" customHeight="1" outlineLevel="1" x14ac:dyDescent="0.25">
      <c r="A316" s="40" t="s">
        <v>139</v>
      </c>
      <c r="B316" s="40" t="s">
        <v>140</v>
      </c>
      <c r="C316" s="10" t="s">
        <v>103</v>
      </c>
      <c r="D316" s="17">
        <f t="shared" si="476"/>
        <v>9677194</v>
      </c>
      <c r="E316" s="17">
        <f>E318+E322</f>
        <v>0</v>
      </c>
      <c r="F316" s="17">
        <f t="shared" ref="F316:H316" si="508">F318+F322</f>
        <v>419600</v>
      </c>
      <c r="G316" s="17">
        <f t="shared" si="508"/>
        <v>2885064</v>
      </c>
      <c r="H316" s="17">
        <f t="shared" si="508"/>
        <v>2885050</v>
      </c>
      <c r="I316" s="17">
        <f t="shared" ref="I316:M316" si="509">I318+I322</f>
        <v>3487479.9999999995</v>
      </c>
      <c r="J316" s="17">
        <f t="shared" si="509"/>
        <v>0</v>
      </c>
      <c r="K316" s="17">
        <f t="shared" si="509"/>
        <v>0</v>
      </c>
      <c r="L316" s="17">
        <f t="shared" si="509"/>
        <v>0</v>
      </c>
      <c r="M316" s="17">
        <f t="shared" si="509"/>
        <v>0</v>
      </c>
    </row>
    <row r="317" spans="1:13" ht="30.75" customHeight="1" outlineLevel="1" x14ac:dyDescent="0.25">
      <c r="A317" s="40"/>
      <c r="B317" s="40"/>
      <c r="C317" s="10" t="s">
        <v>104</v>
      </c>
      <c r="D317" s="17"/>
      <c r="E317" s="17"/>
      <c r="F317" s="17"/>
      <c r="G317" s="17"/>
      <c r="H317" s="17"/>
      <c r="I317" s="17"/>
      <c r="J317" s="17"/>
      <c r="K317" s="17"/>
      <c r="L317" s="17"/>
      <c r="M317" s="17"/>
    </row>
    <row r="318" spans="1:13" ht="50.25" customHeight="1" outlineLevel="1" x14ac:dyDescent="0.25">
      <c r="A318" s="40"/>
      <c r="B318" s="40"/>
      <c r="C318" s="10" t="s">
        <v>105</v>
      </c>
      <c r="D318" s="17">
        <f t="shared" si="476"/>
        <v>9677194</v>
      </c>
      <c r="E318" s="17">
        <f>E319+E320+E321</f>
        <v>0</v>
      </c>
      <c r="F318" s="17">
        <f t="shared" ref="F318:H318" si="510">F319+F320+F321</f>
        <v>419600</v>
      </c>
      <c r="G318" s="17">
        <f t="shared" si="510"/>
        <v>2885064</v>
      </c>
      <c r="H318" s="17">
        <f t="shared" si="510"/>
        <v>2885050</v>
      </c>
      <c r="I318" s="17">
        <f t="shared" ref="I318:M318" si="511">I319+I320+I321</f>
        <v>3487479.9999999995</v>
      </c>
      <c r="J318" s="17">
        <f t="shared" si="511"/>
        <v>0</v>
      </c>
      <c r="K318" s="17">
        <f t="shared" si="511"/>
        <v>0</v>
      </c>
      <c r="L318" s="17">
        <f t="shared" si="511"/>
        <v>0</v>
      </c>
      <c r="M318" s="17">
        <f t="shared" si="511"/>
        <v>0</v>
      </c>
    </row>
    <row r="319" spans="1:13" ht="30.75" customHeight="1" outlineLevel="1" x14ac:dyDescent="0.25">
      <c r="A319" s="40"/>
      <c r="B319" s="40"/>
      <c r="C319" s="10" t="s">
        <v>106</v>
      </c>
      <c r="D319" s="17">
        <f t="shared" si="476"/>
        <v>0</v>
      </c>
      <c r="E319" s="17">
        <f>E326</f>
        <v>0</v>
      </c>
      <c r="F319" s="17">
        <f t="shared" ref="F319:H319" si="512">F326</f>
        <v>0</v>
      </c>
      <c r="G319" s="17">
        <f t="shared" si="512"/>
        <v>0</v>
      </c>
      <c r="H319" s="17">
        <f t="shared" si="512"/>
        <v>0</v>
      </c>
      <c r="I319" s="17">
        <f t="shared" ref="I319:M319" si="513">I326</f>
        <v>0</v>
      </c>
      <c r="J319" s="17">
        <f t="shared" si="513"/>
        <v>0</v>
      </c>
      <c r="K319" s="17">
        <f t="shared" si="513"/>
        <v>0</v>
      </c>
      <c r="L319" s="17">
        <f t="shared" si="513"/>
        <v>0</v>
      </c>
      <c r="M319" s="17">
        <f t="shared" si="513"/>
        <v>0</v>
      </c>
    </row>
    <row r="320" spans="1:13" ht="30.75" customHeight="1" outlineLevel="1" x14ac:dyDescent="0.25">
      <c r="A320" s="40"/>
      <c r="B320" s="40"/>
      <c r="C320" s="10" t="s">
        <v>107</v>
      </c>
      <c r="D320" s="17">
        <f t="shared" si="476"/>
        <v>1285980.1800000002</v>
      </c>
      <c r="E320" s="17">
        <f>E327</f>
        <v>0</v>
      </c>
      <c r="F320" s="17">
        <f t="shared" ref="F320:H320" si="514">F327</f>
        <v>20980.080000000002</v>
      </c>
      <c r="G320" s="17">
        <f t="shared" si="514"/>
        <v>144253.20000000001</v>
      </c>
      <c r="H320" s="17">
        <f t="shared" si="514"/>
        <v>144252.5</v>
      </c>
      <c r="I320" s="17">
        <f t="shared" ref="I320:M320" si="515">I327</f>
        <v>976494.4</v>
      </c>
      <c r="J320" s="17">
        <f t="shared" si="515"/>
        <v>0</v>
      </c>
      <c r="K320" s="17">
        <f t="shared" si="515"/>
        <v>0</v>
      </c>
      <c r="L320" s="17">
        <f t="shared" si="515"/>
        <v>0</v>
      </c>
      <c r="M320" s="17">
        <f t="shared" si="515"/>
        <v>0</v>
      </c>
    </row>
    <row r="321" spans="1:13" ht="30.75" customHeight="1" outlineLevel="1" x14ac:dyDescent="0.25">
      <c r="A321" s="40"/>
      <c r="B321" s="40"/>
      <c r="C321" s="10" t="s">
        <v>108</v>
      </c>
      <c r="D321" s="17">
        <f t="shared" si="476"/>
        <v>8391213.8200000003</v>
      </c>
      <c r="E321" s="17">
        <f>E328</f>
        <v>0</v>
      </c>
      <c r="F321" s="17">
        <f t="shared" ref="F321:G321" si="516">F328+F335</f>
        <v>398619.92</v>
      </c>
      <c r="G321" s="17">
        <f t="shared" si="516"/>
        <v>2740810.8</v>
      </c>
      <c r="H321" s="17">
        <f t="shared" ref="H321:M322" si="517">H328+H335</f>
        <v>2740797.5</v>
      </c>
      <c r="I321" s="17">
        <f t="shared" si="517"/>
        <v>2510985.5999999996</v>
      </c>
      <c r="J321" s="17">
        <f t="shared" ref="J321:M321" si="518">J328+J335</f>
        <v>0</v>
      </c>
      <c r="K321" s="17">
        <f t="shared" si="518"/>
        <v>0</v>
      </c>
      <c r="L321" s="17">
        <f t="shared" si="518"/>
        <v>0</v>
      </c>
      <c r="M321" s="17">
        <f t="shared" si="518"/>
        <v>0</v>
      </c>
    </row>
    <row r="322" spans="1:13" ht="30.75" customHeight="1" outlineLevel="1" x14ac:dyDescent="0.25">
      <c r="A322" s="40"/>
      <c r="B322" s="40"/>
      <c r="C322" s="10" t="s">
        <v>109</v>
      </c>
      <c r="D322" s="17">
        <f t="shared" si="476"/>
        <v>0</v>
      </c>
      <c r="E322" s="17">
        <f t="shared" ref="E322:G322" si="519">E329+E336</f>
        <v>0</v>
      </c>
      <c r="F322" s="17">
        <f t="shared" si="519"/>
        <v>0</v>
      </c>
      <c r="G322" s="17">
        <f t="shared" si="519"/>
        <v>0</v>
      </c>
      <c r="H322" s="17">
        <f t="shared" si="517"/>
        <v>0</v>
      </c>
      <c r="I322" s="17">
        <f t="shared" si="517"/>
        <v>0</v>
      </c>
      <c r="J322" s="17">
        <f t="shared" si="517"/>
        <v>0</v>
      </c>
      <c r="K322" s="17">
        <f t="shared" si="517"/>
        <v>0</v>
      </c>
      <c r="L322" s="17">
        <f t="shared" si="517"/>
        <v>0</v>
      </c>
      <c r="M322" s="17">
        <f t="shared" si="517"/>
        <v>0</v>
      </c>
    </row>
    <row r="323" spans="1:13" ht="30.75" customHeight="1" outlineLevel="2" x14ac:dyDescent="0.25">
      <c r="A323" s="40" t="s">
        <v>142</v>
      </c>
      <c r="B323" s="40" t="s">
        <v>141</v>
      </c>
      <c r="C323" s="10" t="s">
        <v>103</v>
      </c>
      <c r="D323" s="17">
        <f t="shared" si="476"/>
        <v>9677194</v>
      </c>
      <c r="E323" s="17">
        <f>E325+E329</f>
        <v>0</v>
      </c>
      <c r="F323" s="17">
        <f t="shared" ref="F323:H323" si="520">F325+F329</f>
        <v>419600</v>
      </c>
      <c r="G323" s="17">
        <f t="shared" si="520"/>
        <v>2885064</v>
      </c>
      <c r="H323" s="17">
        <f t="shared" si="520"/>
        <v>2885050</v>
      </c>
      <c r="I323" s="17">
        <f t="shared" ref="I323:M323" si="521">I325+I329</f>
        <v>3487479.9999999995</v>
      </c>
      <c r="J323" s="17">
        <f t="shared" si="521"/>
        <v>0</v>
      </c>
      <c r="K323" s="17">
        <f t="shared" si="521"/>
        <v>0</v>
      </c>
      <c r="L323" s="17">
        <f t="shared" si="521"/>
        <v>0</v>
      </c>
      <c r="M323" s="17">
        <f t="shared" si="521"/>
        <v>0</v>
      </c>
    </row>
    <row r="324" spans="1:13" ht="30.75" customHeight="1" outlineLevel="2" x14ac:dyDescent="0.25">
      <c r="A324" s="40"/>
      <c r="B324" s="40"/>
      <c r="C324" s="10" t="s">
        <v>104</v>
      </c>
      <c r="D324" s="17"/>
      <c r="E324" s="17"/>
      <c r="F324" s="17"/>
      <c r="G324" s="17"/>
      <c r="H324" s="17"/>
      <c r="I324" s="17"/>
      <c r="J324" s="17"/>
      <c r="K324" s="17"/>
      <c r="L324" s="17"/>
      <c r="M324" s="17"/>
    </row>
    <row r="325" spans="1:13" ht="48.75" customHeight="1" outlineLevel="2" x14ac:dyDescent="0.25">
      <c r="A325" s="40"/>
      <c r="B325" s="40"/>
      <c r="C325" s="10" t="s">
        <v>105</v>
      </c>
      <c r="D325" s="17">
        <f t="shared" si="476"/>
        <v>9677194</v>
      </c>
      <c r="E325" s="17">
        <f>E326+E327+E328</f>
        <v>0</v>
      </c>
      <c r="F325" s="17">
        <f t="shared" ref="F325:H325" si="522">F326+F327+F328</f>
        <v>419600</v>
      </c>
      <c r="G325" s="17">
        <f t="shared" si="522"/>
        <v>2885064</v>
      </c>
      <c r="H325" s="17">
        <f t="shared" si="522"/>
        <v>2885050</v>
      </c>
      <c r="I325" s="17">
        <f t="shared" ref="I325:M325" si="523">I326+I327+I328</f>
        <v>3487479.9999999995</v>
      </c>
      <c r="J325" s="17">
        <f t="shared" si="523"/>
        <v>0</v>
      </c>
      <c r="K325" s="17">
        <f t="shared" si="523"/>
        <v>0</v>
      </c>
      <c r="L325" s="17">
        <f t="shared" si="523"/>
        <v>0</v>
      </c>
      <c r="M325" s="17">
        <f t="shared" si="523"/>
        <v>0</v>
      </c>
    </row>
    <row r="326" spans="1:13" ht="30.75" customHeight="1" outlineLevel="2" x14ac:dyDescent="0.25">
      <c r="A326" s="40"/>
      <c r="B326" s="40"/>
      <c r="C326" s="10" t="s">
        <v>106</v>
      </c>
      <c r="D326" s="17">
        <f t="shared" si="476"/>
        <v>0</v>
      </c>
      <c r="E326" s="17">
        <v>0</v>
      </c>
      <c r="F326" s="17">
        <v>0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0</v>
      </c>
    </row>
    <row r="327" spans="1:13" ht="30.75" customHeight="1" outlineLevel="2" x14ac:dyDescent="0.25">
      <c r="A327" s="40"/>
      <c r="B327" s="40"/>
      <c r="C327" s="10" t="s">
        <v>107</v>
      </c>
      <c r="D327" s="17">
        <f t="shared" si="476"/>
        <v>1285980.1800000002</v>
      </c>
      <c r="E327" s="17">
        <v>0</v>
      </c>
      <c r="F327" s="17">
        <v>20980.080000000002</v>
      </c>
      <c r="G327" s="17">
        <f>107667.75+36585.45</f>
        <v>144253.20000000001</v>
      </c>
      <c r="H327" s="17">
        <f>143938+314.5</f>
        <v>144252.5</v>
      </c>
      <c r="I327" s="17">
        <f>974366.68+2127.72</f>
        <v>976494.4</v>
      </c>
      <c r="J327" s="17">
        <v>0</v>
      </c>
      <c r="K327" s="17">
        <v>0</v>
      </c>
      <c r="L327" s="17">
        <v>0</v>
      </c>
      <c r="M327" s="17">
        <v>0</v>
      </c>
    </row>
    <row r="328" spans="1:13" ht="30.75" customHeight="1" outlineLevel="2" x14ac:dyDescent="0.25">
      <c r="A328" s="40"/>
      <c r="B328" s="40"/>
      <c r="C328" s="10" t="s">
        <v>108</v>
      </c>
      <c r="D328" s="17">
        <f t="shared" si="476"/>
        <v>8391213.8200000003</v>
      </c>
      <c r="E328" s="17">
        <v>0</v>
      </c>
      <c r="F328" s="17">
        <f>398620-0.08</f>
        <v>398619.92</v>
      </c>
      <c r="G328" s="17">
        <f>2045687.25+695123.55</f>
        <v>2740810.8</v>
      </c>
      <c r="H328" s="17">
        <f>2734822+5975.5</f>
        <v>2740797.5</v>
      </c>
      <c r="I328" s="17">
        <f>2505514.32+5471.28</f>
        <v>2510985.5999999996</v>
      </c>
      <c r="J328" s="17">
        <v>0</v>
      </c>
      <c r="K328" s="17">
        <v>0</v>
      </c>
      <c r="L328" s="17">
        <v>0</v>
      </c>
      <c r="M328" s="17">
        <v>0</v>
      </c>
    </row>
    <row r="329" spans="1:13" ht="30.75" customHeight="1" outlineLevel="2" x14ac:dyDescent="0.25">
      <c r="A329" s="40"/>
      <c r="B329" s="40"/>
      <c r="C329" s="10" t="s">
        <v>109</v>
      </c>
      <c r="D329" s="17">
        <f t="shared" si="476"/>
        <v>0</v>
      </c>
      <c r="E329" s="17">
        <f t="shared" ref="E329" si="524">F329+G329+H329+I329+J329</f>
        <v>0</v>
      </c>
      <c r="F329" s="17">
        <f t="shared" ref="F329" si="525">G329+H329+I329+J329+K329</f>
        <v>0</v>
      </c>
      <c r="G329" s="17">
        <f t="shared" ref="G329" si="526">H329+I329+J329+K329+L329</f>
        <v>0</v>
      </c>
      <c r="H329" s="17">
        <f t="shared" ref="H329" si="527">I329+J329+K329+L329+M329</f>
        <v>0</v>
      </c>
      <c r="I329" s="17">
        <f t="shared" ref="I329" si="528">J329+K329+L329+M329+N329</f>
        <v>0</v>
      </c>
      <c r="J329" s="17">
        <v>0</v>
      </c>
      <c r="K329" s="17">
        <f t="shared" ref="K329" si="529">L329+M329+N329+O329+P329</f>
        <v>0</v>
      </c>
      <c r="L329" s="17">
        <f t="shared" ref="L329" si="530">M329+N329+O329+P329+Q329</f>
        <v>0</v>
      </c>
      <c r="M329" s="17">
        <f t="shared" ref="M329" si="531">N329+O329+P329+Q329+R329</f>
        <v>0</v>
      </c>
    </row>
    <row r="330" spans="1:13" ht="30.75" customHeight="1" x14ac:dyDescent="0.25">
      <c r="A330" s="46" t="s">
        <v>62</v>
      </c>
      <c r="B330" s="47" t="s">
        <v>63</v>
      </c>
      <c r="C330" s="14" t="s">
        <v>103</v>
      </c>
      <c r="D330" s="19">
        <f t="shared" si="476"/>
        <v>85105537.359999999</v>
      </c>
      <c r="E330" s="19">
        <f>E332+E336</f>
        <v>19272916.309999999</v>
      </c>
      <c r="F330" s="19">
        <f t="shared" ref="F330:G330" si="532">F332+F336</f>
        <v>16715170.029999999</v>
      </c>
      <c r="G330" s="19">
        <f t="shared" si="532"/>
        <v>16561920.34</v>
      </c>
      <c r="H330" s="19">
        <f t="shared" ref="H330:I330" si="533">H332+H336</f>
        <v>16227765.34</v>
      </c>
      <c r="I330" s="19">
        <f t="shared" si="533"/>
        <v>16327765.34</v>
      </c>
      <c r="J330" s="19">
        <f t="shared" ref="J330:M330" si="534">J332+J336</f>
        <v>0</v>
      </c>
      <c r="K330" s="19">
        <f t="shared" si="534"/>
        <v>0</v>
      </c>
      <c r="L330" s="19">
        <f t="shared" si="534"/>
        <v>0</v>
      </c>
      <c r="M330" s="19">
        <f t="shared" si="534"/>
        <v>0</v>
      </c>
    </row>
    <row r="331" spans="1:13" ht="30.75" customHeight="1" x14ac:dyDescent="0.25">
      <c r="A331" s="46"/>
      <c r="B331" s="47"/>
      <c r="C331" s="14" t="s">
        <v>104</v>
      </c>
      <c r="D331" s="19"/>
      <c r="E331" s="19"/>
      <c r="F331" s="19"/>
      <c r="G331" s="19"/>
      <c r="H331" s="19"/>
      <c r="I331" s="19"/>
      <c r="J331" s="19"/>
      <c r="K331" s="19"/>
      <c r="L331" s="19"/>
      <c r="M331" s="19"/>
    </row>
    <row r="332" spans="1:13" ht="48.75" customHeight="1" x14ac:dyDescent="0.25">
      <c r="A332" s="46"/>
      <c r="B332" s="47"/>
      <c r="C332" s="14" t="s">
        <v>105</v>
      </c>
      <c r="D332" s="19">
        <f t="shared" si="476"/>
        <v>85105537.359999999</v>
      </c>
      <c r="E332" s="19">
        <f>E333+E334+E335</f>
        <v>19272916.309999999</v>
      </c>
      <c r="F332" s="19">
        <f t="shared" ref="F332:G332" si="535">F333+F334+F335</f>
        <v>16715170.029999999</v>
      </c>
      <c r="G332" s="19">
        <f t="shared" si="535"/>
        <v>16561920.34</v>
      </c>
      <c r="H332" s="19">
        <f t="shared" ref="H332:I332" si="536">H333+H334+H335</f>
        <v>16227765.34</v>
      </c>
      <c r="I332" s="19">
        <f t="shared" si="536"/>
        <v>16327765.34</v>
      </c>
      <c r="J332" s="19">
        <f t="shared" ref="J332:M332" si="537">J333+J334+J335</f>
        <v>0</v>
      </c>
      <c r="K332" s="19">
        <f t="shared" si="537"/>
        <v>0</v>
      </c>
      <c r="L332" s="19">
        <f t="shared" si="537"/>
        <v>0</v>
      </c>
      <c r="M332" s="19">
        <f t="shared" si="537"/>
        <v>0</v>
      </c>
    </row>
    <row r="333" spans="1:13" ht="30.75" customHeight="1" x14ac:dyDescent="0.25">
      <c r="A333" s="46"/>
      <c r="B333" s="47"/>
      <c r="C333" s="14" t="s">
        <v>106</v>
      </c>
      <c r="D333" s="19">
        <f t="shared" si="476"/>
        <v>47572567.619999997</v>
      </c>
      <c r="E333" s="19">
        <f t="shared" ref="E333:G336" si="538">E340+E368+E389+E396</f>
        <v>11394256.5</v>
      </c>
      <c r="F333" s="19">
        <f t="shared" si="538"/>
        <v>9263973.8699999992</v>
      </c>
      <c r="G333" s="19">
        <f t="shared" si="538"/>
        <v>8904215.75</v>
      </c>
      <c r="H333" s="19">
        <f t="shared" ref="H333:I333" si="539">H340+H368+H389+H396</f>
        <v>8955060.75</v>
      </c>
      <c r="I333" s="19">
        <f t="shared" si="539"/>
        <v>9055060.75</v>
      </c>
      <c r="J333" s="19">
        <f t="shared" ref="J333:M333" si="540">J340+J368+J389+J396</f>
        <v>0</v>
      </c>
      <c r="K333" s="19">
        <f t="shared" si="540"/>
        <v>0</v>
      </c>
      <c r="L333" s="19">
        <f t="shared" si="540"/>
        <v>0</v>
      </c>
      <c r="M333" s="19">
        <f t="shared" si="540"/>
        <v>0</v>
      </c>
    </row>
    <row r="334" spans="1:13" ht="30.75" customHeight="1" x14ac:dyDescent="0.25">
      <c r="A334" s="46"/>
      <c r="B334" s="47"/>
      <c r="C334" s="14" t="s">
        <v>107</v>
      </c>
      <c r="D334" s="19">
        <f t="shared" si="476"/>
        <v>36988621.259999998</v>
      </c>
      <c r="E334" s="19">
        <f t="shared" si="538"/>
        <v>7334311.3300000001</v>
      </c>
      <c r="F334" s="19">
        <f t="shared" si="538"/>
        <v>7451196.1600000001</v>
      </c>
      <c r="G334" s="19">
        <f t="shared" si="538"/>
        <v>7657704.5899999999</v>
      </c>
      <c r="H334" s="19">
        <f t="shared" ref="H334:I334" si="541">H341+H369+H390+H397</f>
        <v>7272704.5899999999</v>
      </c>
      <c r="I334" s="19">
        <f t="shared" si="541"/>
        <v>7272704.5899999999</v>
      </c>
      <c r="J334" s="19">
        <f t="shared" ref="J334:M334" si="542">J341+J369+J390+J397</f>
        <v>0</v>
      </c>
      <c r="K334" s="19">
        <f t="shared" si="542"/>
        <v>0</v>
      </c>
      <c r="L334" s="19">
        <f t="shared" si="542"/>
        <v>0</v>
      </c>
      <c r="M334" s="19">
        <f t="shared" si="542"/>
        <v>0</v>
      </c>
    </row>
    <row r="335" spans="1:13" ht="30.75" customHeight="1" x14ac:dyDescent="0.25">
      <c r="A335" s="46"/>
      <c r="B335" s="47"/>
      <c r="C335" s="14" t="s">
        <v>108</v>
      </c>
      <c r="D335" s="19">
        <f t="shared" si="476"/>
        <v>544348.48</v>
      </c>
      <c r="E335" s="19">
        <f t="shared" si="538"/>
        <v>544348.48</v>
      </c>
      <c r="F335" s="19">
        <f t="shared" si="538"/>
        <v>0</v>
      </c>
      <c r="G335" s="19">
        <f t="shared" si="538"/>
        <v>0</v>
      </c>
      <c r="H335" s="19">
        <f t="shared" ref="H335:I335" si="543">H342+H370+H391+H398</f>
        <v>0</v>
      </c>
      <c r="I335" s="19">
        <f t="shared" si="543"/>
        <v>0</v>
      </c>
      <c r="J335" s="19">
        <f t="shared" ref="J335:M335" si="544">J342+J370+J391+J398</f>
        <v>0</v>
      </c>
      <c r="K335" s="19">
        <f t="shared" si="544"/>
        <v>0</v>
      </c>
      <c r="L335" s="19">
        <f t="shared" si="544"/>
        <v>0</v>
      </c>
      <c r="M335" s="19">
        <f t="shared" si="544"/>
        <v>0</v>
      </c>
    </row>
    <row r="336" spans="1:13" ht="30.75" customHeight="1" x14ac:dyDescent="0.25">
      <c r="A336" s="46"/>
      <c r="B336" s="47"/>
      <c r="C336" s="14" t="s">
        <v>109</v>
      </c>
      <c r="D336" s="19">
        <f t="shared" si="476"/>
        <v>0</v>
      </c>
      <c r="E336" s="19">
        <f t="shared" si="538"/>
        <v>0</v>
      </c>
      <c r="F336" s="19">
        <f t="shared" si="538"/>
        <v>0</v>
      </c>
      <c r="G336" s="19">
        <f t="shared" si="538"/>
        <v>0</v>
      </c>
      <c r="H336" s="19">
        <f t="shared" ref="H336:I336" si="545">H343+H371+H392+H399</f>
        <v>0</v>
      </c>
      <c r="I336" s="19">
        <f t="shared" si="545"/>
        <v>0</v>
      </c>
      <c r="J336" s="19">
        <f t="shared" ref="J336:M336" si="546">J343+J371+J392+J399</f>
        <v>0</v>
      </c>
      <c r="K336" s="19">
        <f t="shared" si="546"/>
        <v>0</v>
      </c>
      <c r="L336" s="19">
        <f t="shared" si="546"/>
        <v>0</v>
      </c>
      <c r="M336" s="19">
        <f t="shared" si="546"/>
        <v>0</v>
      </c>
    </row>
    <row r="337" spans="1:13" ht="30.75" customHeight="1" outlineLevel="1" x14ac:dyDescent="0.25">
      <c r="A337" s="40" t="s">
        <v>66</v>
      </c>
      <c r="B337" s="40" t="s">
        <v>112</v>
      </c>
      <c r="C337" s="10" t="s">
        <v>103</v>
      </c>
      <c r="D337" s="17">
        <f t="shared" si="476"/>
        <v>83044322.690000013</v>
      </c>
      <c r="E337" s="17">
        <f>E339+E343</f>
        <v>18162485.640000001</v>
      </c>
      <c r="F337" s="17">
        <f t="shared" ref="F337" si="547">F339+F343</f>
        <v>16484386.029999999</v>
      </c>
      <c r="G337" s="17">
        <f t="shared" ref="G337:I337" si="548">G339+G343</f>
        <v>16321920.34</v>
      </c>
      <c r="H337" s="17">
        <f t="shared" si="548"/>
        <v>15987765.34</v>
      </c>
      <c r="I337" s="17">
        <f t="shared" si="548"/>
        <v>16087765.34</v>
      </c>
      <c r="J337" s="17">
        <f t="shared" ref="J337:M337" si="549">J339+J343</f>
        <v>0</v>
      </c>
      <c r="K337" s="17">
        <f t="shared" si="549"/>
        <v>0</v>
      </c>
      <c r="L337" s="17">
        <f t="shared" si="549"/>
        <v>0</v>
      </c>
      <c r="M337" s="17">
        <f t="shared" si="549"/>
        <v>0</v>
      </c>
    </row>
    <row r="338" spans="1:13" ht="30.75" customHeight="1" outlineLevel="1" x14ac:dyDescent="0.25">
      <c r="A338" s="40"/>
      <c r="B338" s="40"/>
      <c r="C338" s="10" t="s">
        <v>104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</row>
    <row r="339" spans="1:13" ht="44.25" customHeight="1" outlineLevel="1" x14ac:dyDescent="0.25">
      <c r="A339" s="40"/>
      <c r="B339" s="40"/>
      <c r="C339" s="10" t="s">
        <v>105</v>
      </c>
      <c r="D339" s="17">
        <f t="shared" si="476"/>
        <v>83044322.690000013</v>
      </c>
      <c r="E339" s="17">
        <f>E340+E341+E342</f>
        <v>18162485.640000001</v>
      </c>
      <c r="F339" s="17">
        <f t="shared" ref="F339" si="550">F340+F341+F342</f>
        <v>16484386.029999999</v>
      </c>
      <c r="G339" s="17">
        <f t="shared" ref="G339:I339" si="551">G340+G341+G342</f>
        <v>16321920.34</v>
      </c>
      <c r="H339" s="17">
        <f t="shared" si="551"/>
        <v>15987765.34</v>
      </c>
      <c r="I339" s="17">
        <f t="shared" si="551"/>
        <v>16087765.34</v>
      </c>
      <c r="J339" s="17">
        <f t="shared" ref="J339:M339" si="552">J340+J341+J342</f>
        <v>0</v>
      </c>
      <c r="K339" s="17">
        <f t="shared" si="552"/>
        <v>0</v>
      </c>
      <c r="L339" s="17">
        <f t="shared" si="552"/>
        <v>0</v>
      </c>
      <c r="M339" s="17">
        <f t="shared" si="552"/>
        <v>0</v>
      </c>
    </row>
    <row r="340" spans="1:13" ht="30.75" customHeight="1" outlineLevel="1" x14ac:dyDescent="0.25">
      <c r="A340" s="40"/>
      <c r="B340" s="40"/>
      <c r="C340" s="10" t="s">
        <v>106</v>
      </c>
      <c r="D340" s="17">
        <f t="shared" si="476"/>
        <v>47330400.950000003</v>
      </c>
      <c r="E340" s="17">
        <f>E347+E354+E361</f>
        <v>11152089.83</v>
      </c>
      <c r="F340" s="17">
        <f t="shared" ref="F340" si="553">F347+F354+F361</f>
        <v>9263973.8699999992</v>
      </c>
      <c r="G340" s="17">
        <f t="shared" ref="G340:I340" si="554">G347+G354+G361</f>
        <v>8904215.75</v>
      </c>
      <c r="H340" s="17">
        <f t="shared" si="554"/>
        <v>8955060.75</v>
      </c>
      <c r="I340" s="17">
        <f t="shared" si="554"/>
        <v>9055060.75</v>
      </c>
      <c r="J340" s="17">
        <v>0</v>
      </c>
      <c r="K340" s="17">
        <v>0</v>
      </c>
      <c r="L340" s="17">
        <v>0</v>
      </c>
      <c r="M340" s="17">
        <v>0</v>
      </c>
    </row>
    <row r="341" spans="1:13" ht="30.75" customHeight="1" outlineLevel="1" x14ac:dyDescent="0.25">
      <c r="A341" s="40"/>
      <c r="B341" s="40"/>
      <c r="C341" s="10" t="s">
        <v>107</v>
      </c>
      <c r="D341" s="17">
        <f t="shared" si="476"/>
        <v>35713921.740000002</v>
      </c>
      <c r="E341" s="17">
        <f t="shared" ref="E341:F343" si="555">E348+E355+E362</f>
        <v>7010395.8100000005</v>
      </c>
      <c r="F341" s="17">
        <f t="shared" si="555"/>
        <v>7220412.1600000001</v>
      </c>
      <c r="G341" s="17">
        <f t="shared" ref="G341:I341" si="556">G348+G355+G362</f>
        <v>7417704.5899999999</v>
      </c>
      <c r="H341" s="17">
        <f t="shared" si="556"/>
        <v>7032704.5899999999</v>
      </c>
      <c r="I341" s="17">
        <f t="shared" si="556"/>
        <v>7032704.5899999999</v>
      </c>
      <c r="J341" s="17">
        <v>0</v>
      </c>
      <c r="K341" s="17">
        <v>0</v>
      </c>
      <c r="L341" s="17">
        <v>0</v>
      </c>
      <c r="M341" s="17">
        <v>0</v>
      </c>
    </row>
    <row r="342" spans="1:13" ht="30.75" customHeight="1" outlineLevel="1" x14ac:dyDescent="0.25">
      <c r="A342" s="40"/>
      <c r="B342" s="40"/>
      <c r="C342" s="10" t="s">
        <v>108</v>
      </c>
      <c r="D342" s="17">
        <f t="shared" si="476"/>
        <v>0</v>
      </c>
      <c r="E342" s="17">
        <f t="shared" si="555"/>
        <v>0</v>
      </c>
      <c r="F342" s="17">
        <f t="shared" si="555"/>
        <v>0</v>
      </c>
      <c r="G342" s="17">
        <f t="shared" ref="G342:I342" si="557">G349+G356+G363</f>
        <v>0</v>
      </c>
      <c r="H342" s="17">
        <f t="shared" si="557"/>
        <v>0</v>
      </c>
      <c r="I342" s="17">
        <f t="shared" si="557"/>
        <v>0</v>
      </c>
      <c r="J342" s="17">
        <f t="shared" ref="J342:M342" si="558">J349+J356+J363</f>
        <v>0</v>
      </c>
      <c r="K342" s="17">
        <f t="shared" si="558"/>
        <v>0</v>
      </c>
      <c r="L342" s="17">
        <f t="shared" si="558"/>
        <v>0</v>
      </c>
      <c r="M342" s="17">
        <f t="shared" si="558"/>
        <v>0</v>
      </c>
    </row>
    <row r="343" spans="1:13" ht="30.75" customHeight="1" outlineLevel="1" x14ac:dyDescent="0.25">
      <c r="A343" s="40"/>
      <c r="B343" s="40"/>
      <c r="C343" s="10" t="s">
        <v>109</v>
      </c>
      <c r="D343" s="17">
        <f t="shared" si="476"/>
        <v>0</v>
      </c>
      <c r="E343" s="17">
        <f t="shared" si="555"/>
        <v>0</v>
      </c>
      <c r="F343" s="17">
        <f t="shared" si="555"/>
        <v>0</v>
      </c>
      <c r="G343" s="17">
        <f t="shared" ref="G343:I343" si="559">G350+G357+G364</f>
        <v>0</v>
      </c>
      <c r="H343" s="17">
        <f t="shared" si="559"/>
        <v>0</v>
      </c>
      <c r="I343" s="17">
        <f t="shared" si="559"/>
        <v>0</v>
      </c>
      <c r="J343" s="17">
        <f t="shared" ref="J343:M343" si="560">J350+J357+J364</f>
        <v>0</v>
      </c>
      <c r="K343" s="17">
        <f t="shared" si="560"/>
        <v>0</v>
      </c>
      <c r="L343" s="17">
        <f t="shared" si="560"/>
        <v>0</v>
      </c>
      <c r="M343" s="17">
        <f t="shared" si="560"/>
        <v>0</v>
      </c>
    </row>
    <row r="344" spans="1:13" ht="30.75" customHeight="1" outlineLevel="2" x14ac:dyDescent="0.25">
      <c r="A344" s="40" t="s">
        <v>68</v>
      </c>
      <c r="B344" s="40" t="s">
        <v>67</v>
      </c>
      <c r="C344" s="10" t="s">
        <v>103</v>
      </c>
      <c r="D344" s="17">
        <f t="shared" si="476"/>
        <v>45089860.409999996</v>
      </c>
      <c r="E344" s="17">
        <f>E346+E350</f>
        <v>10807751.029999999</v>
      </c>
      <c r="F344" s="17">
        <f t="shared" ref="F344" si="561">F346+F350</f>
        <v>8920154.3800000008</v>
      </c>
      <c r="G344" s="17">
        <f t="shared" ref="G344:I344" si="562">G346+G350</f>
        <v>8261955</v>
      </c>
      <c r="H344" s="17">
        <f t="shared" si="562"/>
        <v>8500000</v>
      </c>
      <c r="I344" s="17">
        <f t="shared" si="562"/>
        <v>8600000</v>
      </c>
      <c r="J344" s="17">
        <f t="shared" ref="J344:M344" si="563">J346+J350</f>
        <v>0</v>
      </c>
      <c r="K344" s="17">
        <f t="shared" si="563"/>
        <v>0</v>
      </c>
      <c r="L344" s="17">
        <f t="shared" si="563"/>
        <v>0</v>
      </c>
      <c r="M344" s="17">
        <f t="shared" si="563"/>
        <v>0</v>
      </c>
    </row>
    <row r="345" spans="1:13" ht="30.75" customHeight="1" outlineLevel="2" x14ac:dyDescent="0.25">
      <c r="A345" s="40"/>
      <c r="B345" s="40"/>
      <c r="C345" s="10" t="s">
        <v>104</v>
      </c>
      <c r="D345" s="17"/>
      <c r="E345" s="17"/>
      <c r="F345" s="17"/>
      <c r="G345" s="17"/>
      <c r="H345" s="17"/>
      <c r="I345" s="17"/>
      <c r="J345" s="17"/>
      <c r="K345" s="17"/>
      <c r="L345" s="17"/>
      <c r="M345" s="17"/>
    </row>
    <row r="346" spans="1:13" ht="44.25" customHeight="1" outlineLevel="2" x14ac:dyDescent="0.25">
      <c r="A346" s="40"/>
      <c r="B346" s="40"/>
      <c r="C346" s="10" t="s">
        <v>105</v>
      </c>
      <c r="D346" s="17">
        <f t="shared" si="476"/>
        <v>45089860.409999996</v>
      </c>
      <c r="E346" s="17">
        <f>E347+E348+E349</f>
        <v>10807751.029999999</v>
      </c>
      <c r="F346" s="17">
        <f t="shared" ref="F346" si="564">F347+F348+F349</f>
        <v>8920154.3800000008</v>
      </c>
      <c r="G346" s="17">
        <f t="shared" ref="G346:I346" si="565">G347+G348+G349</f>
        <v>8261955</v>
      </c>
      <c r="H346" s="17">
        <f t="shared" si="565"/>
        <v>8500000</v>
      </c>
      <c r="I346" s="17">
        <f t="shared" si="565"/>
        <v>8600000</v>
      </c>
      <c r="J346" s="17">
        <f t="shared" ref="J346:M346" si="566">J347+J348+J349</f>
        <v>0</v>
      </c>
      <c r="K346" s="17">
        <f t="shared" si="566"/>
        <v>0</v>
      </c>
      <c r="L346" s="17">
        <f t="shared" si="566"/>
        <v>0</v>
      </c>
      <c r="M346" s="17">
        <f t="shared" si="566"/>
        <v>0</v>
      </c>
    </row>
    <row r="347" spans="1:13" ht="30.75" customHeight="1" outlineLevel="2" x14ac:dyDescent="0.25">
      <c r="A347" s="40"/>
      <c r="B347" s="40"/>
      <c r="C347" s="10" t="s">
        <v>106</v>
      </c>
      <c r="D347" s="17">
        <f t="shared" si="476"/>
        <v>45089860.409999996</v>
      </c>
      <c r="E347" s="17">
        <v>10807751.029999999</v>
      </c>
      <c r="F347" s="17">
        <v>8920154.3800000008</v>
      </c>
      <c r="G347" s="17">
        <f>10389955-2128000</f>
        <v>8261955</v>
      </c>
      <c r="H347" s="17">
        <v>8500000</v>
      </c>
      <c r="I347" s="17">
        <v>8600000</v>
      </c>
      <c r="J347" s="17">
        <v>0</v>
      </c>
      <c r="K347" s="17">
        <v>0</v>
      </c>
      <c r="L347" s="17">
        <v>0</v>
      </c>
      <c r="M347" s="17"/>
    </row>
    <row r="348" spans="1:13" ht="30.75" customHeight="1" outlineLevel="2" x14ac:dyDescent="0.25">
      <c r="A348" s="40"/>
      <c r="B348" s="40"/>
      <c r="C348" s="10" t="s">
        <v>107</v>
      </c>
      <c r="D348" s="17">
        <f t="shared" si="476"/>
        <v>0</v>
      </c>
      <c r="E348" s="17">
        <f t="shared" ref="E348:E350" si="567">F348+G348+H348+I348+J348</f>
        <v>0</v>
      </c>
      <c r="F348" s="17">
        <f t="shared" ref="F348:F350" si="568">G348+H348+I348+J348+K348</f>
        <v>0</v>
      </c>
      <c r="G348" s="17">
        <f t="shared" ref="G348:G350" si="569">H348+I348+J348+K348+L348</f>
        <v>0</v>
      </c>
      <c r="H348" s="17">
        <f t="shared" ref="H348:H350" si="570">I348+J348+K348+L348+M348</f>
        <v>0</v>
      </c>
      <c r="I348" s="17">
        <f t="shared" ref="I348:I350" si="571">J348+K348+L348+M348+N348</f>
        <v>0</v>
      </c>
      <c r="J348" s="17">
        <f t="shared" ref="J348:J350" si="572">K348+L348+M348+N348+O348</f>
        <v>0</v>
      </c>
      <c r="K348" s="17">
        <f t="shared" ref="K348:K350" si="573">L348+M348+N348+O348+P348</f>
        <v>0</v>
      </c>
      <c r="L348" s="17">
        <f t="shared" ref="L348:L350" si="574">M348+N348+O348+P348+Q348</f>
        <v>0</v>
      </c>
      <c r="M348" s="17">
        <f t="shared" ref="M348:M350" si="575">N348+O348+P348+Q348+R348</f>
        <v>0</v>
      </c>
    </row>
    <row r="349" spans="1:13" ht="30.75" customHeight="1" outlineLevel="2" x14ac:dyDescent="0.25">
      <c r="A349" s="40"/>
      <c r="B349" s="40"/>
      <c r="C349" s="10" t="s">
        <v>108</v>
      </c>
      <c r="D349" s="17">
        <f t="shared" si="476"/>
        <v>0</v>
      </c>
      <c r="E349" s="17">
        <f t="shared" si="567"/>
        <v>0</v>
      </c>
      <c r="F349" s="17">
        <f t="shared" si="568"/>
        <v>0</v>
      </c>
      <c r="G349" s="17">
        <f t="shared" si="569"/>
        <v>0</v>
      </c>
      <c r="H349" s="17">
        <f t="shared" si="570"/>
        <v>0</v>
      </c>
      <c r="I349" s="17">
        <f t="shared" si="571"/>
        <v>0</v>
      </c>
      <c r="J349" s="17">
        <f t="shared" si="572"/>
        <v>0</v>
      </c>
      <c r="K349" s="17">
        <f t="shared" si="573"/>
        <v>0</v>
      </c>
      <c r="L349" s="17">
        <f t="shared" si="574"/>
        <v>0</v>
      </c>
      <c r="M349" s="17">
        <f t="shared" si="575"/>
        <v>0</v>
      </c>
    </row>
    <row r="350" spans="1:13" ht="30.75" customHeight="1" outlineLevel="2" x14ac:dyDescent="0.25">
      <c r="A350" s="40"/>
      <c r="B350" s="40"/>
      <c r="C350" s="10" t="s">
        <v>109</v>
      </c>
      <c r="D350" s="17">
        <f t="shared" si="476"/>
        <v>0</v>
      </c>
      <c r="E350" s="17">
        <f t="shared" si="567"/>
        <v>0</v>
      </c>
      <c r="F350" s="17">
        <f t="shared" si="568"/>
        <v>0</v>
      </c>
      <c r="G350" s="17">
        <f t="shared" si="569"/>
        <v>0</v>
      </c>
      <c r="H350" s="17">
        <f t="shared" si="570"/>
        <v>0</v>
      </c>
      <c r="I350" s="17">
        <f t="shared" si="571"/>
        <v>0</v>
      </c>
      <c r="J350" s="17">
        <f t="shared" si="572"/>
        <v>0</v>
      </c>
      <c r="K350" s="17">
        <f t="shared" si="573"/>
        <v>0</v>
      </c>
      <c r="L350" s="17">
        <f t="shared" si="574"/>
        <v>0</v>
      </c>
      <c r="M350" s="17">
        <f t="shared" si="575"/>
        <v>0</v>
      </c>
    </row>
    <row r="351" spans="1:13" ht="30.75" customHeight="1" outlineLevel="2" x14ac:dyDescent="0.25">
      <c r="A351" s="40" t="s">
        <v>69</v>
      </c>
      <c r="B351" s="40" t="s">
        <v>26</v>
      </c>
      <c r="C351" s="10" t="s">
        <v>103</v>
      </c>
      <c r="D351" s="17">
        <f t="shared" si="476"/>
        <v>30774474.749999996</v>
      </c>
      <c r="E351" s="17">
        <f>E353+E357</f>
        <v>5984559.5899999999</v>
      </c>
      <c r="F351" s="17">
        <f t="shared" ref="F351" si="576">F353+F357</f>
        <v>6197478.79</v>
      </c>
      <c r="G351" s="17">
        <f t="shared" ref="G351:I351" si="577">G353+G357</f>
        <v>6197478.79</v>
      </c>
      <c r="H351" s="17">
        <f t="shared" si="577"/>
        <v>6197478.79</v>
      </c>
      <c r="I351" s="17">
        <f t="shared" si="577"/>
        <v>6197478.79</v>
      </c>
      <c r="J351" s="17">
        <f t="shared" ref="J351:M351" si="578">J353+J357</f>
        <v>0</v>
      </c>
      <c r="K351" s="17">
        <f t="shared" si="578"/>
        <v>0</v>
      </c>
      <c r="L351" s="17">
        <f t="shared" si="578"/>
        <v>0</v>
      </c>
      <c r="M351" s="17">
        <f t="shared" si="578"/>
        <v>0</v>
      </c>
    </row>
    <row r="352" spans="1:13" ht="30.75" customHeight="1" outlineLevel="2" x14ac:dyDescent="0.25">
      <c r="A352" s="40"/>
      <c r="B352" s="40"/>
      <c r="C352" s="10" t="s">
        <v>104</v>
      </c>
      <c r="D352" s="17"/>
      <c r="E352" s="17"/>
      <c r="F352" s="17"/>
      <c r="G352" s="17"/>
      <c r="H352" s="17"/>
      <c r="I352" s="17"/>
      <c r="J352" s="17"/>
      <c r="K352" s="17"/>
      <c r="L352" s="17"/>
      <c r="M352" s="17"/>
    </row>
    <row r="353" spans="1:13" ht="48.75" customHeight="1" outlineLevel="2" x14ac:dyDescent="0.25">
      <c r="A353" s="40"/>
      <c r="B353" s="40"/>
      <c r="C353" s="10" t="s">
        <v>105</v>
      </c>
      <c r="D353" s="17">
        <f t="shared" si="476"/>
        <v>30774474.749999996</v>
      </c>
      <c r="E353" s="17">
        <f>E354+E355+E356</f>
        <v>5984559.5899999999</v>
      </c>
      <c r="F353" s="17">
        <f t="shared" ref="F353" si="579">F354+F355+F356</f>
        <v>6197478.79</v>
      </c>
      <c r="G353" s="17">
        <f t="shared" ref="G353:I353" si="580">G354+G355+G356</f>
        <v>6197478.79</v>
      </c>
      <c r="H353" s="17">
        <f t="shared" si="580"/>
        <v>6197478.79</v>
      </c>
      <c r="I353" s="17">
        <f t="shared" si="580"/>
        <v>6197478.79</v>
      </c>
      <c r="J353" s="17">
        <f t="shared" ref="J353:M353" si="581">J354+J355+J356</f>
        <v>0</v>
      </c>
      <c r="K353" s="17">
        <f t="shared" si="581"/>
        <v>0</v>
      </c>
      <c r="L353" s="17">
        <f t="shared" si="581"/>
        <v>0</v>
      </c>
      <c r="M353" s="17">
        <f t="shared" si="581"/>
        <v>0</v>
      </c>
    </row>
    <row r="354" spans="1:13" ht="48.75" customHeight="1" outlineLevel="2" x14ac:dyDescent="0.25">
      <c r="A354" s="40"/>
      <c r="B354" s="40"/>
      <c r="C354" s="10" t="s">
        <v>106</v>
      </c>
      <c r="D354" s="17">
        <f t="shared" si="476"/>
        <v>307744.75</v>
      </c>
      <c r="E354" s="17">
        <v>59845.59</v>
      </c>
      <c r="F354" s="17">
        <v>61974.79</v>
      </c>
      <c r="G354" s="17">
        <v>61974.79</v>
      </c>
      <c r="H354" s="17">
        <v>61974.79</v>
      </c>
      <c r="I354" s="17">
        <v>61974.79</v>
      </c>
      <c r="J354" s="17">
        <v>0</v>
      </c>
      <c r="K354" s="17">
        <v>0</v>
      </c>
      <c r="L354" s="17">
        <v>0</v>
      </c>
      <c r="M354" s="17">
        <v>0</v>
      </c>
    </row>
    <row r="355" spans="1:13" ht="30.75" customHeight="1" outlineLevel="2" x14ac:dyDescent="0.25">
      <c r="A355" s="40"/>
      <c r="B355" s="40"/>
      <c r="C355" s="10" t="s">
        <v>107</v>
      </c>
      <c r="D355" s="17">
        <f t="shared" si="476"/>
        <v>30466730</v>
      </c>
      <c r="E355" s="17">
        <f>5410354+514360</f>
        <v>5924714</v>
      </c>
      <c r="F355" s="17">
        <v>6135504</v>
      </c>
      <c r="G355" s="17">
        <v>6135504</v>
      </c>
      <c r="H355" s="17">
        <v>6135504</v>
      </c>
      <c r="I355" s="17">
        <v>6135504</v>
      </c>
      <c r="J355" s="17">
        <v>0</v>
      </c>
      <c r="K355" s="17">
        <v>0</v>
      </c>
      <c r="L355" s="17">
        <v>0</v>
      </c>
      <c r="M355" s="17">
        <v>0</v>
      </c>
    </row>
    <row r="356" spans="1:13" ht="30.75" customHeight="1" outlineLevel="2" x14ac:dyDescent="0.25">
      <c r="A356" s="40"/>
      <c r="B356" s="40"/>
      <c r="C356" s="10" t="s">
        <v>108</v>
      </c>
      <c r="D356" s="17">
        <f t="shared" si="476"/>
        <v>0</v>
      </c>
      <c r="E356" s="17">
        <f t="shared" ref="E356:E357" si="582">F356+G356+H356+I356+J356</f>
        <v>0</v>
      </c>
      <c r="F356" s="17">
        <f t="shared" ref="F356:F357" si="583">G356+H356+I356+J356+K356</f>
        <v>0</v>
      </c>
      <c r="G356" s="17">
        <f t="shared" ref="G356:G357" si="584">H356+I356+J356+K356+L356</f>
        <v>0</v>
      </c>
      <c r="H356" s="17">
        <f t="shared" ref="H356:H357" si="585">I356+J356+K356+L356+M356</f>
        <v>0</v>
      </c>
      <c r="I356" s="17">
        <f t="shared" ref="I356:I357" si="586">J356+K356+L356+M356+N356</f>
        <v>0</v>
      </c>
      <c r="J356" s="17">
        <f t="shared" ref="J356:J357" si="587">K356+L356+M356+N356+O356</f>
        <v>0</v>
      </c>
      <c r="K356" s="17">
        <f t="shared" ref="K356:K357" si="588">L356+M356+N356+O356+P356</f>
        <v>0</v>
      </c>
      <c r="L356" s="17">
        <f t="shared" ref="L356:L357" si="589">M356+N356+O356+P356+Q356</f>
        <v>0</v>
      </c>
      <c r="M356" s="17">
        <f t="shared" ref="M356:M357" si="590">N356+O356+P356+Q356+R356</f>
        <v>0</v>
      </c>
    </row>
    <row r="357" spans="1:13" ht="30.75" customHeight="1" outlineLevel="2" x14ac:dyDescent="0.25">
      <c r="A357" s="40"/>
      <c r="B357" s="40"/>
      <c r="C357" s="10" t="s">
        <v>109</v>
      </c>
      <c r="D357" s="17">
        <f t="shared" si="476"/>
        <v>0</v>
      </c>
      <c r="E357" s="17">
        <f t="shared" si="582"/>
        <v>0</v>
      </c>
      <c r="F357" s="17">
        <f t="shared" si="583"/>
        <v>0</v>
      </c>
      <c r="G357" s="17">
        <f t="shared" si="584"/>
        <v>0</v>
      </c>
      <c r="H357" s="17">
        <f t="shared" si="585"/>
        <v>0</v>
      </c>
      <c r="I357" s="17">
        <f t="shared" si="586"/>
        <v>0</v>
      </c>
      <c r="J357" s="17">
        <f t="shared" si="587"/>
        <v>0</v>
      </c>
      <c r="K357" s="17">
        <f t="shared" si="588"/>
        <v>0</v>
      </c>
      <c r="L357" s="17">
        <f t="shared" si="589"/>
        <v>0</v>
      </c>
      <c r="M357" s="17">
        <f t="shared" si="590"/>
        <v>0</v>
      </c>
    </row>
    <row r="358" spans="1:13" ht="30.75" customHeight="1" outlineLevel="2" x14ac:dyDescent="0.25">
      <c r="A358" s="40" t="s">
        <v>70</v>
      </c>
      <c r="B358" s="40" t="s">
        <v>20</v>
      </c>
      <c r="C358" s="10" t="s">
        <v>103</v>
      </c>
      <c r="D358" s="17">
        <f t="shared" si="476"/>
        <v>7179987.5299999993</v>
      </c>
      <c r="E358" s="17">
        <f>E360+E364</f>
        <v>1370175.02</v>
      </c>
      <c r="F358" s="17">
        <f t="shared" ref="F358" si="591">F360+F364</f>
        <v>1366752.8599999999</v>
      </c>
      <c r="G358" s="17">
        <f t="shared" ref="G358:I358" si="592">G360+G364</f>
        <v>1862486.5499999998</v>
      </c>
      <c r="H358" s="17">
        <f t="shared" si="592"/>
        <v>1290286.55</v>
      </c>
      <c r="I358" s="17">
        <f t="shared" si="592"/>
        <v>1290286.55</v>
      </c>
      <c r="J358" s="17">
        <f t="shared" ref="J358:M358" si="593">J360+J364</f>
        <v>0</v>
      </c>
      <c r="K358" s="17">
        <f t="shared" si="593"/>
        <v>0</v>
      </c>
      <c r="L358" s="17">
        <f t="shared" si="593"/>
        <v>0</v>
      </c>
      <c r="M358" s="17">
        <f t="shared" si="593"/>
        <v>0</v>
      </c>
    </row>
    <row r="359" spans="1:13" ht="30.75" customHeight="1" outlineLevel="2" x14ac:dyDescent="0.25">
      <c r="A359" s="40"/>
      <c r="B359" s="40"/>
      <c r="C359" s="10" t="s">
        <v>104</v>
      </c>
      <c r="D359" s="17"/>
      <c r="E359" s="17"/>
      <c r="F359" s="17"/>
      <c r="G359" s="17"/>
      <c r="H359" s="17"/>
      <c r="I359" s="17"/>
      <c r="J359" s="17"/>
      <c r="K359" s="17"/>
      <c r="L359" s="17"/>
      <c r="M359" s="17"/>
    </row>
    <row r="360" spans="1:13" ht="53.25" customHeight="1" outlineLevel="2" x14ac:dyDescent="0.25">
      <c r="A360" s="40"/>
      <c r="B360" s="40"/>
      <c r="C360" s="10" t="s">
        <v>105</v>
      </c>
      <c r="D360" s="17">
        <f t="shared" si="476"/>
        <v>7179987.5299999993</v>
      </c>
      <c r="E360" s="17">
        <f>E361+E362+E363</f>
        <v>1370175.02</v>
      </c>
      <c r="F360" s="17">
        <f t="shared" ref="F360" si="594">F361+F362+F363</f>
        <v>1366752.8599999999</v>
      </c>
      <c r="G360" s="17">
        <f t="shared" ref="G360:I360" si="595">G361+G362+G363</f>
        <v>1862486.5499999998</v>
      </c>
      <c r="H360" s="17">
        <f t="shared" si="595"/>
        <v>1290286.55</v>
      </c>
      <c r="I360" s="17">
        <f t="shared" si="595"/>
        <v>1290286.55</v>
      </c>
      <c r="J360" s="17">
        <f t="shared" ref="J360:M360" si="596">J361+J362+J363</f>
        <v>0</v>
      </c>
      <c r="K360" s="17">
        <f t="shared" si="596"/>
        <v>0</v>
      </c>
      <c r="L360" s="17">
        <f t="shared" si="596"/>
        <v>0</v>
      </c>
      <c r="M360" s="17">
        <f t="shared" si="596"/>
        <v>0</v>
      </c>
    </row>
    <row r="361" spans="1:13" ht="30.75" customHeight="1" outlineLevel="2" x14ac:dyDescent="0.25">
      <c r="A361" s="40"/>
      <c r="B361" s="40"/>
      <c r="C361" s="10" t="s">
        <v>106</v>
      </c>
      <c r="D361" s="17">
        <f t="shared" si="476"/>
        <v>1932795.79</v>
      </c>
      <c r="E361" s="17">
        <f>267062.87+17430.34</f>
        <v>284493.21000000002</v>
      </c>
      <c r="F361" s="17">
        <v>281844.7</v>
      </c>
      <c r="G361" s="17">
        <f>393085.96+165000+22200</f>
        <v>580285.96</v>
      </c>
      <c r="H361" s="17">
        <v>393085.96</v>
      </c>
      <c r="I361" s="17">
        <v>393085.96</v>
      </c>
      <c r="J361" s="17">
        <v>0</v>
      </c>
      <c r="K361" s="17">
        <v>0</v>
      </c>
      <c r="L361" s="17">
        <v>0</v>
      </c>
      <c r="M361" s="17">
        <v>0</v>
      </c>
    </row>
    <row r="362" spans="1:13" ht="30.75" customHeight="1" outlineLevel="2" x14ac:dyDescent="0.25">
      <c r="A362" s="40"/>
      <c r="B362" s="40"/>
      <c r="C362" s="10" t="s">
        <v>107</v>
      </c>
      <c r="D362" s="17">
        <f t="shared" si="476"/>
        <v>5247191.7399999993</v>
      </c>
      <c r="E362" s="17">
        <f>17430.34+1068251.47</f>
        <v>1085681.81</v>
      </c>
      <c r="F362" s="17">
        <v>1084908.1599999999</v>
      </c>
      <c r="G362" s="17">
        <f>897200.59+385000</f>
        <v>1282200.5899999999</v>
      </c>
      <c r="H362" s="17">
        <v>897200.59</v>
      </c>
      <c r="I362" s="17">
        <v>897200.59</v>
      </c>
      <c r="J362" s="17">
        <v>0</v>
      </c>
      <c r="K362" s="17">
        <v>0</v>
      </c>
      <c r="L362" s="17">
        <v>0</v>
      </c>
      <c r="M362" s="17">
        <v>0</v>
      </c>
    </row>
    <row r="363" spans="1:13" ht="30.75" customHeight="1" outlineLevel="2" x14ac:dyDescent="0.25">
      <c r="A363" s="40"/>
      <c r="B363" s="40"/>
      <c r="C363" s="10" t="s">
        <v>108</v>
      </c>
      <c r="D363" s="17">
        <f t="shared" si="476"/>
        <v>0</v>
      </c>
      <c r="E363" s="17">
        <f t="shared" ref="E363:E364" si="597">F363+G363+H363+I363+J363</f>
        <v>0</v>
      </c>
      <c r="F363" s="17">
        <f t="shared" ref="F363:F364" si="598">G363+H363+I363+J363+K363</f>
        <v>0</v>
      </c>
      <c r="G363" s="17">
        <f t="shared" ref="G363:G364" si="599">H363+I363+J363+K363+L363</f>
        <v>0</v>
      </c>
      <c r="H363" s="17">
        <f t="shared" ref="H363:H364" si="600">I363+J363+K363+L363+M363</f>
        <v>0</v>
      </c>
      <c r="I363" s="17">
        <f t="shared" ref="I363:I364" si="601">J363+K363+L363+M363+N363</f>
        <v>0</v>
      </c>
      <c r="J363" s="17">
        <f t="shared" ref="J363:J364" si="602">K363+L363+M363+N363+O363</f>
        <v>0</v>
      </c>
      <c r="K363" s="17">
        <f t="shared" ref="K363:K364" si="603">L363+M363+N363+O363+P363</f>
        <v>0</v>
      </c>
      <c r="L363" s="17">
        <f t="shared" ref="L363:L364" si="604">M363+N363+O363+P363+Q363</f>
        <v>0</v>
      </c>
      <c r="M363" s="17">
        <f t="shared" ref="M363:M364" si="605">N363+O363+P363+Q363+R363</f>
        <v>0</v>
      </c>
    </row>
    <row r="364" spans="1:13" ht="30.75" customHeight="1" outlineLevel="2" x14ac:dyDescent="0.25">
      <c r="A364" s="40"/>
      <c r="B364" s="40"/>
      <c r="C364" s="10" t="s">
        <v>109</v>
      </c>
      <c r="D364" s="17">
        <f t="shared" si="476"/>
        <v>0</v>
      </c>
      <c r="E364" s="17">
        <f t="shared" si="597"/>
        <v>0</v>
      </c>
      <c r="F364" s="17">
        <f t="shared" si="598"/>
        <v>0</v>
      </c>
      <c r="G364" s="17">
        <f t="shared" si="599"/>
        <v>0</v>
      </c>
      <c r="H364" s="17">
        <f t="shared" si="600"/>
        <v>0</v>
      </c>
      <c r="I364" s="17">
        <f t="shared" si="601"/>
        <v>0</v>
      </c>
      <c r="J364" s="17">
        <f t="shared" si="602"/>
        <v>0</v>
      </c>
      <c r="K364" s="17">
        <f t="shared" si="603"/>
        <v>0</v>
      </c>
      <c r="L364" s="17">
        <f t="shared" si="604"/>
        <v>0</v>
      </c>
      <c r="M364" s="17">
        <f t="shared" si="605"/>
        <v>0</v>
      </c>
    </row>
    <row r="365" spans="1:13" ht="30.75" customHeight="1" outlineLevel="1" x14ac:dyDescent="0.25">
      <c r="A365" s="40" t="s">
        <v>72</v>
      </c>
      <c r="B365" s="40" t="s">
        <v>45</v>
      </c>
      <c r="C365" s="10" t="s">
        <v>103</v>
      </c>
      <c r="D365" s="17">
        <f t="shared" si="476"/>
        <v>255000</v>
      </c>
      <c r="E365" s="17">
        <f>E367+E371</f>
        <v>255000</v>
      </c>
      <c r="F365" s="17">
        <f t="shared" ref="F365" si="606">F367+F371</f>
        <v>0</v>
      </c>
      <c r="G365" s="17">
        <f t="shared" ref="G365:I365" si="607">G367+G371</f>
        <v>0</v>
      </c>
      <c r="H365" s="17">
        <f t="shared" si="607"/>
        <v>0</v>
      </c>
      <c r="I365" s="17">
        <f t="shared" si="607"/>
        <v>0</v>
      </c>
      <c r="J365" s="17">
        <f t="shared" ref="J365:M365" si="608">J367+J371</f>
        <v>0</v>
      </c>
      <c r="K365" s="17">
        <f t="shared" si="608"/>
        <v>0</v>
      </c>
      <c r="L365" s="17">
        <f t="shared" si="608"/>
        <v>0</v>
      </c>
      <c r="M365" s="17">
        <f t="shared" si="608"/>
        <v>0</v>
      </c>
    </row>
    <row r="366" spans="1:13" ht="30.75" customHeight="1" outlineLevel="1" x14ac:dyDescent="0.25">
      <c r="A366" s="40"/>
      <c r="B366" s="40"/>
      <c r="C366" s="10" t="s">
        <v>104</v>
      </c>
      <c r="D366" s="17"/>
      <c r="E366" s="17"/>
      <c r="F366" s="17"/>
      <c r="G366" s="17"/>
      <c r="H366" s="17"/>
      <c r="I366" s="17"/>
      <c r="J366" s="17"/>
      <c r="K366" s="17"/>
      <c r="L366" s="17"/>
      <c r="M366" s="17"/>
    </row>
    <row r="367" spans="1:13" ht="52.5" customHeight="1" outlineLevel="1" x14ac:dyDescent="0.25">
      <c r="A367" s="40"/>
      <c r="B367" s="40"/>
      <c r="C367" s="10" t="s">
        <v>105</v>
      </c>
      <c r="D367" s="17">
        <f t="shared" si="476"/>
        <v>255000</v>
      </c>
      <c r="E367" s="17">
        <f>E368+E369+E370</f>
        <v>255000</v>
      </c>
      <c r="F367" s="17">
        <f t="shared" ref="F367" si="609">F368+F369+F370</f>
        <v>0</v>
      </c>
      <c r="G367" s="17">
        <f t="shared" ref="G367:I367" si="610">G368+G369+G370</f>
        <v>0</v>
      </c>
      <c r="H367" s="17">
        <f t="shared" si="610"/>
        <v>0</v>
      </c>
      <c r="I367" s="17">
        <f t="shared" si="610"/>
        <v>0</v>
      </c>
      <c r="J367" s="17">
        <f t="shared" ref="J367:M367" si="611">J368+J369+J370</f>
        <v>0</v>
      </c>
      <c r="K367" s="17">
        <f t="shared" si="611"/>
        <v>0</v>
      </c>
      <c r="L367" s="17">
        <f t="shared" si="611"/>
        <v>0</v>
      </c>
      <c r="M367" s="17">
        <f t="shared" si="611"/>
        <v>0</v>
      </c>
    </row>
    <row r="368" spans="1:13" ht="30.75" customHeight="1" outlineLevel="1" x14ac:dyDescent="0.25">
      <c r="A368" s="40"/>
      <c r="B368" s="40"/>
      <c r="C368" s="10" t="s">
        <v>106</v>
      </c>
      <c r="D368" s="17">
        <f t="shared" si="476"/>
        <v>178500</v>
      </c>
      <c r="E368" s="17">
        <f>E375+E382</f>
        <v>178500</v>
      </c>
      <c r="F368" s="17">
        <f t="shared" ref="F368" si="612">F375+F382</f>
        <v>0</v>
      </c>
      <c r="G368" s="17">
        <f t="shared" ref="G368:I368" si="613">G375+G382</f>
        <v>0</v>
      </c>
      <c r="H368" s="17">
        <f t="shared" si="613"/>
        <v>0</v>
      </c>
      <c r="I368" s="17">
        <f t="shared" si="613"/>
        <v>0</v>
      </c>
      <c r="J368" s="17">
        <f t="shared" ref="J368:M368" si="614">J375+J382</f>
        <v>0</v>
      </c>
      <c r="K368" s="17">
        <f t="shared" si="614"/>
        <v>0</v>
      </c>
      <c r="L368" s="17">
        <f t="shared" si="614"/>
        <v>0</v>
      </c>
      <c r="M368" s="17">
        <f t="shared" si="614"/>
        <v>0</v>
      </c>
    </row>
    <row r="369" spans="1:13" ht="30.75" customHeight="1" outlineLevel="1" x14ac:dyDescent="0.25">
      <c r="A369" s="40"/>
      <c r="B369" s="40"/>
      <c r="C369" s="10" t="s">
        <v>107</v>
      </c>
      <c r="D369" s="17">
        <f t="shared" ref="D369:D432" si="615">E369+F369+G369+H369+I369</f>
        <v>76500</v>
      </c>
      <c r="E369" s="17">
        <f>E376+E383</f>
        <v>76500</v>
      </c>
      <c r="F369" s="17">
        <f t="shared" ref="F369" si="616">F376+F383</f>
        <v>0</v>
      </c>
      <c r="G369" s="17">
        <f t="shared" ref="G369:I369" si="617">G376+G383</f>
        <v>0</v>
      </c>
      <c r="H369" s="17">
        <f t="shared" si="617"/>
        <v>0</v>
      </c>
      <c r="I369" s="17">
        <f t="shared" si="617"/>
        <v>0</v>
      </c>
      <c r="J369" s="17">
        <f t="shared" ref="J369:M369" si="618">J376+J383</f>
        <v>0</v>
      </c>
      <c r="K369" s="17">
        <f t="shared" si="618"/>
        <v>0</v>
      </c>
      <c r="L369" s="17">
        <f t="shared" si="618"/>
        <v>0</v>
      </c>
      <c r="M369" s="17">
        <f t="shared" si="618"/>
        <v>0</v>
      </c>
    </row>
    <row r="370" spans="1:13" ht="30.75" customHeight="1" outlineLevel="1" x14ac:dyDescent="0.25">
      <c r="A370" s="40"/>
      <c r="B370" s="40"/>
      <c r="C370" s="10" t="s">
        <v>108</v>
      </c>
      <c r="D370" s="17">
        <f t="shared" si="615"/>
        <v>0</v>
      </c>
      <c r="E370" s="17">
        <f>E377+E384</f>
        <v>0</v>
      </c>
      <c r="F370" s="17">
        <f t="shared" ref="F370" si="619">F377+F384</f>
        <v>0</v>
      </c>
      <c r="G370" s="17">
        <f t="shared" ref="G370:I370" si="620">G377+G384</f>
        <v>0</v>
      </c>
      <c r="H370" s="17">
        <f t="shared" si="620"/>
        <v>0</v>
      </c>
      <c r="I370" s="17">
        <f t="shared" si="620"/>
        <v>0</v>
      </c>
      <c r="J370" s="17">
        <f t="shared" ref="J370:M370" si="621">J377+J384</f>
        <v>0</v>
      </c>
      <c r="K370" s="17">
        <f t="shared" si="621"/>
        <v>0</v>
      </c>
      <c r="L370" s="17">
        <f t="shared" si="621"/>
        <v>0</v>
      </c>
      <c r="M370" s="17">
        <f t="shared" si="621"/>
        <v>0</v>
      </c>
    </row>
    <row r="371" spans="1:13" ht="30.75" customHeight="1" outlineLevel="1" x14ac:dyDescent="0.25">
      <c r="A371" s="40"/>
      <c r="B371" s="40"/>
      <c r="C371" s="10" t="s">
        <v>109</v>
      </c>
      <c r="D371" s="17">
        <f t="shared" si="615"/>
        <v>0</v>
      </c>
      <c r="E371" s="17">
        <f>E378+E385</f>
        <v>0</v>
      </c>
      <c r="F371" s="17">
        <f t="shared" ref="F371" si="622">F378+F385</f>
        <v>0</v>
      </c>
      <c r="G371" s="17">
        <f t="shared" ref="G371:I371" si="623">G378+G385</f>
        <v>0</v>
      </c>
      <c r="H371" s="17">
        <f t="shared" si="623"/>
        <v>0</v>
      </c>
      <c r="I371" s="17">
        <f t="shared" si="623"/>
        <v>0</v>
      </c>
      <c r="J371" s="17">
        <f t="shared" ref="J371:M371" si="624">J378+J385</f>
        <v>0</v>
      </c>
      <c r="K371" s="17">
        <f t="shared" si="624"/>
        <v>0</v>
      </c>
      <c r="L371" s="17">
        <f t="shared" si="624"/>
        <v>0</v>
      </c>
      <c r="M371" s="17">
        <f t="shared" si="624"/>
        <v>0</v>
      </c>
    </row>
    <row r="372" spans="1:13" ht="30.75" customHeight="1" outlineLevel="2" x14ac:dyDescent="0.25">
      <c r="A372" s="40" t="s">
        <v>119</v>
      </c>
      <c r="B372" s="40" t="s">
        <v>120</v>
      </c>
      <c r="C372" s="10" t="s">
        <v>103</v>
      </c>
      <c r="D372" s="17">
        <f t="shared" si="615"/>
        <v>85000</v>
      </c>
      <c r="E372" s="17">
        <f>E374+E378</f>
        <v>85000</v>
      </c>
      <c r="F372" s="17">
        <f t="shared" ref="F372:M372" si="625">F374+F378</f>
        <v>0</v>
      </c>
      <c r="G372" s="17">
        <f t="shared" si="625"/>
        <v>0</v>
      </c>
      <c r="H372" s="17">
        <f t="shared" si="625"/>
        <v>0</v>
      </c>
      <c r="I372" s="17">
        <f t="shared" si="625"/>
        <v>0</v>
      </c>
      <c r="J372" s="17">
        <f t="shared" si="625"/>
        <v>0</v>
      </c>
      <c r="K372" s="17">
        <f t="shared" si="625"/>
        <v>0</v>
      </c>
      <c r="L372" s="17">
        <f t="shared" si="625"/>
        <v>0</v>
      </c>
      <c r="M372" s="17">
        <f t="shared" si="625"/>
        <v>0</v>
      </c>
    </row>
    <row r="373" spans="1:13" ht="30.75" customHeight="1" outlineLevel="2" x14ac:dyDescent="0.25">
      <c r="A373" s="40"/>
      <c r="B373" s="40"/>
      <c r="C373" s="10" t="s">
        <v>104</v>
      </c>
      <c r="D373" s="17"/>
      <c r="E373" s="17"/>
      <c r="F373" s="17"/>
      <c r="G373" s="17"/>
      <c r="H373" s="17"/>
      <c r="I373" s="17"/>
      <c r="J373" s="17"/>
      <c r="K373" s="17"/>
      <c r="L373" s="17"/>
      <c r="M373" s="17"/>
    </row>
    <row r="374" spans="1:13" ht="50.25" customHeight="1" outlineLevel="2" x14ac:dyDescent="0.25">
      <c r="A374" s="40"/>
      <c r="B374" s="40"/>
      <c r="C374" s="10" t="s">
        <v>105</v>
      </c>
      <c r="D374" s="17">
        <f t="shared" si="615"/>
        <v>85000</v>
      </c>
      <c r="E374" s="17">
        <f>E375+E376+E377</f>
        <v>85000</v>
      </c>
      <c r="F374" s="17">
        <f t="shared" ref="F374:M374" si="626">F375+F376+F377</f>
        <v>0</v>
      </c>
      <c r="G374" s="17">
        <f t="shared" si="626"/>
        <v>0</v>
      </c>
      <c r="H374" s="17">
        <f t="shared" si="626"/>
        <v>0</v>
      </c>
      <c r="I374" s="17">
        <f t="shared" si="626"/>
        <v>0</v>
      </c>
      <c r="J374" s="17">
        <f t="shared" si="626"/>
        <v>0</v>
      </c>
      <c r="K374" s="17">
        <f t="shared" si="626"/>
        <v>0</v>
      </c>
      <c r="L374" s="17">
        <f t="shared" si="626"/>
        <v>0</v>
      </c>
      <c r="M374" s="17">
        <f t="shared" si="626"/>
        <v>0</v>
      </c>
    </row>
    <row r="375" spans="1:13" ht="30.75" customHeight="1" outlineLevel="2" x14ac:dyDescent="0.25">
      <c r="A375" s="40"/>
      <c r="B375" s="40"/>
      <c r="C375" s="10" t="s">
        <v>106</v>
      </c>
      <c r="D375" s="17">
        <f t="shared" si="615"/>
        <v>8500</v>
      </c>
      <c r="E375" s="17">
        <f>9000-500</f>
        <v>8500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</row>
    <row r="376" spans="1:13" ht="30.75" customHeight="1" outlineLevel="2" x14ac:dyDescent="0.25">
      <c r="A376" s="40"/>
      <c r="B376" s="40"/>
      <c r="C376" s="10" t="s">
        <v>107</v>
      </c>
      <c r="D376" s="17">
        <f t="shared" si="615"/>
        <v>76500</v>
      </c>
      <c r="E376" s="17">
        <v>76500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</row>
    <row r="377" spans="1:13" ht="30.75" customHeight="1" outlineLevel="2" x14ac:dyDescent="0.25">
      <c r="A377" s="40"/>
      <c r="B377" s="40"/>
      <c r="C377" s="10" t="s">
        <v>108</v>
      </c>
      <c r="D377" s="17">
        <f t="shared" si="615"/>
        <v>0</v>
      </c>
      <c r="E377" s="17">
        <v>0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</row>
    <row r="378" spans="1:13" ht="30.75" customHeight="1" outlineLevel="2" x14ac:dyDescent="0.25">
      <c r="A378" s="40"/>
      <c r="B378" s="40"/>
      <c r="C378" s="10" t="s">
        <v>109</v>
      </c>
      <c r="D378" s="17">
        <f t="shared" si="615"/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</row>
    <row r="379" spans="1:13" ht="30.75" customHeight="1" outlineLevel="2" x14ac:dyDescent="0.25">
      <c r="A379" s="40" t="s">
        <v>133</v>
      </c>
      <c r="B379" s="40" t="s">
        <v>45</v>
      </c>
      <c r="C379" s="10" t="s">
        <v>103</v>
      </c>
      <c r="D379" s="17">
        <f t="shared" si="615"/>
        <v>170000</v>
      </c>
      <c r="E379" s="17">
        <f>E381+E385</f>
        <v>170000</v>
      </c>
      <c r="F379" s="17">
        <f t="shared" ref="F379:M379" si="627">F381+F385</f>
        <v>0</v>
      </c>
      <c r="G379" s="17">
        <f t="shared" si="627"/>
        <v>0</v>
      </c>
      <c r="H379" s="17">
        <f t="shared" si="627"/>
        <v>0</v>
      </c>
      <c r="I379" s="17">
        <f t="shared" si="627"/>
        <v>0</v>
      </c>
      <c r="J379" s="17">
        <f t="shared" si="627"/>
        <v>0</v>
      </c>
      <c r="K379" s="17">
        <f t="shared" si="627"/>
        <v>0</v>
      </c>
      <c r="L379" s="17">
        <f t="shared" si="627"/>
        <v>0</v>
      </c>
      <c r="M379" s="17">
        <f t="shared" si="627"/>
        <v>0</v>
      </c>
    </row>
    <row r="380" spans="1:13" ht="30.75" customHeight="1" outlineLevel="2" x14ac:dyDescent="0.25">
      <c r="A380" s="40"/>
      <c r="B380" s="40"/>
      <c r="C380" s="10" t="s">
        <v>104</v>
      </c>
      <c r="D380" s="17"/>
      <c r="E380" s="17"/>
      <c r="F380" s="17"/>
      <c r="G380" s="17"/>
      <c r="H380" s="17"/>
      <c r="I380" s="17"/>
      <c r="J380" s="17"/>
      <c r="K380" s="17"/>
      <c r="L380" s="17"/>
      <c r="M380" s="17"/>
    </row>
    <row r="381" spans="1:13" ht="45" customHeight="1" outlineLevel="2" x14ac:dyDescent="0.25">
      <c r="A381" s="40"/>
      <c r="B381" s="40"/>
      <c r="C381" s="10" t="s">
        <v>105</v>
      </c>
      <c r="D381" s="17">
        <f t="shared" si="615"/>
        <v>170000</v>
      </c>
      <c r="E381" s="17">
        <f>E382+E383+E384</f>
        <v>170000</v>
      </c>
      <c r="F381" s="17">
        <f t="shared" ref="F381:M381" si="628">F382+F383+F384</f>
        <v>0</v>
      </c>
      <c r="G381" s="17">
        <f t="shared" si="628"/>
        <v>0</v>
      </c>
      <c r="H381" s="17">
        <f t="shared" si="628"/>
        <v>0</v>
      </c>
      <c r="I381" s="17">
        <f t="shared" si="628"/>
        <v>0</v>
      </c>
      <c r="J381" s="17">
        <f t="shared" si="628"/>
        <v>0</v>
      </c>
      <c r="K381" s="17">
        <f t="shared" si="628"/>
        <v>0</v>
      </c>
      <c r="L381" s="17">
        <f t="shared" si="628"/>
        <v>0</v>
      </c>
      <c r="M381" s="17">
        <f t="shared" si="628"/>
        <v>0</v>
      </c>
    </row>
    <row r="382" spans="1:13" ht="30.75" customHeight="1" outlineLevel="2" x14ac:dyDescent="0.25">
      <c r="A382" s="40"/>
      <c r="B382" s="40"/>
      <c r="C382" s="10" t="s">
        <v>106</v>
      </c>
      <c r="D382" s="17">
        <f t="shared" si="615"/>
        <v>170000</v>
      </c>
      <c r="E382" s="17">
        <v>170000</v>
      </c>
      <c r="F382" s="17">
        <v>0</v>
      </c>
      <c r="G382" s="17">
        <v>0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0</v>
      </c>
    </row>
    <row r="383" spans="1:13" ht="30.75" customHeight="1" outlineLevel="2" x14ac:dyDescent="0.25">
      <c r="A383" s="40"/>
      <c r="B383" s="40"/>
      <c r="C383" s="10" t="s">
        <v>107</v>
      </c>
      <c r="D383" s="17">
        <f t="shared" si="615"/>
        <v>0</v>
      </c>
      <c r="E383" s="17">
        <v>0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</row>
    <row r="384" spans="1:13" ht="30.75" customHeight="1" outlineLevel="2" x14ac:dyDescent="0.25">
      <c r="A384" s="40"/>
      <c r="B384" s="40"/>
      <c r="C384" s="10" t="s">
        <v>108</v>
      </c>
      <c r="D384" s="17">
        <f t="shared" si="615"/>
        <v>0</v>
      </c>
      <c r="E384" s="17">
        <v>0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0</v>
      </c>
      <c r="L384" s="17">
        <v>0</v>
      </c>
      <c r="M384" s="17">
        <v>0</v>
      </c>
    </row>
    <row r="385" spans="1:13" ht="30.75" customHeight="1" outlineLevel="2" x14ac:dyDescent="0.25">
      <c r="A385" s="40"/>
      <c r="B385" s="40"/>
      <c r="C385" s="10" t="s">
        <v>109</v>
      </c>
      <c r="D385" s="17">
        <f t="shared" si="615"/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0</v>
      </c>
      <c r="M385" s="17">
        <v>0</v>
      </c>
    </row>
    <row r="386" spans="1:13" ht="30.75" customHeight="1" outlineLevel="1" x14ac:dyDescent="0.25">
      <c r="A386" s="40" t="s">
        <v>74</v>
      </c>
      <c r="B386" s="40" t="s">
        <v>51</v>
      </c>
      <c r="C386" s="10" t="s">
        <v>103</v>
      </c>
      <c r="D386" s="17">
        <f t="shared" si="615"/>
        <v>1169548</v>
      </c>
      <c r="E386" s="17">
        <f>E388+E392</f>
        <v>218764</v>
      </c>
      <c r="F386" s="17">
        <f t="shared" ref="F386" si="629">F388+F392</f>
        <v>230784</v>
      </c>
      <c r="G386" s="17">
        <f t="shared" ref="G386:I386" si="630">G388+G392</f>
        <v>240000</v>
      </c>
      <c r="H386" s="17">
        <f t="shared" si="630"/>
        <v>240000</v>
      </c>
      <c r="I386" s="17">
        <f t="shared" si="630"/>
        <v>240000</v>
      </c>
      <c r="J386" s="17">
        <f t="shared" ref="J386:M386" si="631">J388+J392</f>
        <v>0</v>
      </c>
      <c r="K386" s="17">
        <f t="shared" si="631"/>
        <v>0</v>
      </c>
      <c r="L386" s="17">
        <f t="shared" si="631"/>
        <v>0</v>
      </c>
      <c r="M386" s="17">
        <f t="shared" si="631"/>
        <v>0</v>
      </c>
    </row>
    <row r="387" spans="1:13" ht="30.75" customHeight="1" outlineLevel="1" x14ac:dyDescent="0.25">
      <c r="A387" s="40"/>
      <c r="B387" s="40"/>
      <c r="C387" s="10" t="s">
        <v>104</v>
      </c>
      <c r="D387" s="17"/>
      <c r="E387" s="17"/>
      <c r="F387" s="17"/>
      <c r="G387" s="17"/>
      <c r="H387" s="17"/>
      <c r="I387" s="17"/>
      <c r="J387" s="17"/>
      <c r="K387" s="17"/>
      <c r="L387" s="17"/>
      <c r="M387" s="17"/>
    </row>
    <row r="388" spans="1:13" ht="48" customHeight="1" outlineLevel="1" x14ac:dyDescent="0.25">
      <c r="A388" s="40"/>
      <c r="B388" s="40"/>
      <c r="C388" s="10" t="s">
        <v>105</v>
      </c>
      <c r="D388" s="17">
        <f t="shared" si="615"/>
        <v>1169548</v>
      </c>
      <c r="E388" s="17">
        <f>E389+E390+E391</f>
        <v>218764</v>
      </c>
      <c r="F388" s="17">
        <f t="shared" ref="F388" si="632">F389+F390+F391</f>
        <v>230784</v>
      </c>
      <c r="G388" s="17">
        <f t="shared" ref="G388:I388" si="633">G389+G390+G391</f>
        <v>240000</v>
      </c>
      <c r="H388" s="17">
        <f t="shared" si="633"/>
        <v>240000</v>
      </c>
      <c r="I388" s="17">
        <f t="shared" si="633"/>
        <v>240000</v>
      </c>
      <c r="J388" s="17">
        <f t="shared" ref="J388:M388" si="634">J389+J390+J391</f>
        <v>0</v>
      </c>
      <c r="K388" s="17">
        <f t="shared" si="634"/>
        <v>0</v>
      </c>
      <c r="L388" s="17">
        <f t="shared" si="634"/>
        <v>0</v>
      </c>
      <c r="M388" s="17">
        <f t="shared" si="634"/>
        <v>0</v>
      </c>
    </row>
    <row r="389" spans="1:13" ht="30.75" customHeight="1" outlineLevel="1" x14ac:dyDescent="0.25">
      <c r="A389" s="40"/>
      <c r="B389" s="40"/>
      <c r="C389" s="10" t="s">
        <v>106</v>
      </c>
      <c r="D389" s="17">
        <f t="shared" si="615"/>
        <v>0</v>
      </c>
      <c r="E389" s="17">
        <v>0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</row>
    <row r="390" spans="1:13" ht="30.75" customHeight="1" outlineLevel="1" x14ac:dyDescent="0.25">
      <c r="A390" s="40"/>
      <c r="B390" s="40"/>
      <c r="C390" s="10" t="s">
        <v>107</v>
      </c>
      <c r="D390" s="17">
        <f t="shared" si="615"/>
        <v>1169548</v>
      </c>
      <c r="E390" s="17">
        <v>218764</v>
      </c>
      <c r="F390" s="17">
        <v>230784</v>
      </c>
      <c r="G390" s="17">
        <v>240000</v>
      </c>
      <c r="H390" s="17">
        <v>240000</v>
      </c>
      <c r="I390" s="17">
        <v>240000</v>
      </c>
      <c r="J390" s="17">
        <v>0</v>
      </c>
      <c r="K390" s="17">
        <v>0</v>
      </c>
      <c r="L390" s="17">
        <v>0</v>
      </c>
      <c r="M390" s="17">
        <v>0</v>
      </c>
    </row>
    <row r="391" spans="1:13" ht="30.75" customHeight="1" outlineLevel="1" x14ac:dyDescent="0.25">
      <c r="A391" s="40"/>
      <c r="B391" s="40"/>
      <c r="C391" s="10" t="s">
        <v>108</v>
      </c>
      <c r="D391" s="17">
        <f t="shared" si="615"/>
        <v>0</v>
      </c>
      <c r="E391" s="17">
        <f t="shared" ref="E391:E392" si="635">F391+G391+H391+I391+J391</f>
        <v>0</v>
      </c>
      <c r="F391" s="17">
        <f t="shared" ref="F391:F392" si="636">G391+H391+I391+J391+K391</f>
        <v>0</v>
      </c>
      <c r="G391" s="17">
        <f t="shared" ref="G391:G392" si="637">H391+I391+J391+K391+L391</f>
        <v>0</v>
      </c>
      <c r="H391" s="17">
        <f t="shared" ref="H391:H392" si="638">I391+J391+K391+L391+M391</f>
        <v>0</v>
      </c>
      <c r="I391" s="17">
        <f t="shared" ref="I391:I392" si="639">J391+K391+L391+M391+N391</f>
        <v>0</v>
      </c>
      <c r="J391" s="17">
        <f t="shared" ref="J391:J392" si="640">K391+L391+M391+N391+O391</f>
        <v>0</v>
      </c>
      <c r="K391" s="17">
        <f t="shared" ref="K391:K392" si="641">L391+M391+N391+O391+P391</f>
        <v>0</v>
      </c>
      <c r="L391" s="17">
        <f t="shared" ref="L391:L392" si="642">M391+N391+O391+P391+Q391</f>
        <v>0</v>
      </c>
      <c r="M391" s="17">
        <f t="shared" ref="M391:M392" si="643">N391+O391+P391+Q391+R391</f>
        <v>0</v>
      </c>
    </row>
    <row r="392" spans="1:13" ht="41.25" customHeight="1" outlineLevel="1" x14ac:dyDescent="0.25">
      <c r="A392" s="40"/>
      <c r="B392" s="40"/>
      <c r="C392" s="10" t="s">
        <v>109</v>
      </c>
      <c r="D392" s="17">
        <f t="shared" si="615"/>
        <v>0</v>
      </c>
      <c r="E392" s="17">
        <f t="shared" si="635"/>
        <v>0</v>
      </c>
      <c r="F392" s="17">
        <f t="shared" si="636"/>
        <v>0</v>
      </c>
      <c r="G392" s="17">
        <f t="shared" si="637"/>
        <v>0</v>
      </c>
      <c r="H392" s="17">
        <f t="shared" si="638"/>
        <v>0</v>
      </c>
      <c r="I392" s="17">
        <f t="shared" si="639"/>
        <v>0</v>
      </c>
      <c r="J392" s="17">
        <f t="shared" si="640"/>
        <v>0</v>
      </c>
      <c r="K392" s="17">
        <f t="shared" si="641"/>
        <v>0</v>
      </c>
      <c r="L392" s="17">
        <f t="shared" si="642"/>
        <v>0</v>
      </c>
      <c r="M392" s="17">
        <f t="shared" si="643"/>
        <v>0</v>
      </c>
    </row>
    <row r="393" spans="1:13" ht="30.75" customHeight="1" outlineLevel="1" x14ac:dyDescent="0.25">
      <c r="A393" s="40" t="s">
        <v>113</v>
      </c>
      <c r="B393" s="40" t="s">
        <v>73</v>
      </c>
      <c r="C393" s="10" t="s">
        <v>103</v>
      </c>
      <c r="D393" s="17">
        <f t="shared" si="615"/>
        <v>636666.66999999993</v>
      </c>
      <c r="E393" s="17">
        <f>E395+E399</f>
        <v>636666.66999999993</v>
      </c>
      <c r="F393" s="17">
        <f t="shared" ref="F393" si="644">F395+F399</f>
        <v>0</v>
      </c>
      <c r="G393" s="17">
        <f t="shared" ref="G393:I393" si="645">G395+G399</f>
        <v>0</v>
      </c>
      <c r="H393" s="17">
        <f t="shared" si="645"/>
        <v>0</v>
      </c>
      <c r="I393" s="17">
        <f t="shared" si="645"/>
        <v>0</v>
      </c>
      <c r="J393" s="17">
        <f t="shared" ref="J393:M393" si="646">J395+J399</f>
        <v>0</v>
      </c>
      <c r="K393" s="17">
        <f t="shared" si="646"/>
        <v>0</v>
      </c>
      <c r="L393" s="17">
        <f t="shared" si="646"/>
        <v>0</v>
      </c>
      <c r="M393" s="17">
        <f t="shared" si="646"/>
        <v>0</v>
      </c>
    </row>
    <row r="394" spans="1:13" ht="30.75" customHeight="1" outlineLevel="1" x14ac:dyDescent="0.25">
      <c r="A394" s="40"/>
      <c r="B394" s="40"/>
      <c r="C394" s="10" t="s">
        <v>104</v>
      </c>
      <c r="D394" s="17"/>
      <c r="E394" s="17"/>
      <c r="F394" s="17"/>
      <c r="G394" s="17"/>
      <c r="H394" s="17"/>
      <c r="I394" s="17"/>
      <c r="J394" s="17"/>
      <c r="K394" s="17"/>
      <c r="L394" s="17"/>
      <c r="M394" s="17"/>
    </row>
    <row r="395" spans="1:13" ht="56.25" customHeight="1" outlineLevel="1" x14ac:dyDescent="0.25">
      <c r="A395" s="40"/>
      <c r="B395" s="40"/>
      <c r="C395" s="10" t="s">
        <v>105</v>
      </c>
      <c r="D395" s="17">
        <f t="shared" si="615"/>
        <v>636666.66999999993</v>
      </c>
      <c r="E395" s="17">
        <f>E396+E397+E398</f>
        <v>636666.66999999993</v>
      </c>
      <c r="F395" s="17">
        <f t="shared" ref="F395" si="647">F396+F397+F398</f>
        <v>0</v>
      </c>
      <c r="G395" s="17">
        <f t="shared" ref="G395:I395" si="648">G396+G397+G398</f>
        <v>0</v>
      </c>
      <c r="H395" s="17">
        <f t="shared" si="648"/>
        <v>0</v>
      </c>
      <c r="I395" s="17">
        <f t="shared" si="648"/>
        <v>0</v>
      </c>
      <c r="J395" s="17">
        <f t="shared" ref="J395:M395" si="649">J396+J397+J398</f>
        <v>0</v>
      </c>
      <c r="K395" s="17">
        <f t="shared" si="649"/>
        <v>0</v>
      </c>
      <c r="L395" s="17">
        <f t="shared" si="649"/>
        <v>0</v>
      </c>
      <c r="M395" s="17">
        <f t="shared" si="649"/>
        <v>0</v>
      </c>
    </row>
    <row r="396" spans="1:13" ht="30.75" customHeight="1" outlineLevel="1" x14ac:dyDescent="0.25">
      <c r="A396" s="40"/>
      <c r="B396" s="40"/>
      <c r="C396" s="10" t="s">
        <v>106</v>
      </c>
      <c r="D396" s="17">
        <f t="shared" si="615"/>
        <v>63666.67</v>
      </c>
      <c r="E396" s="17">
        <f>11693.88+51972.79</f>
        <v>63666.67</v>
      </c>
      <c r="F396" s="17">
        <v>0</v>
      </c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</row>
    <row r="397" spans="1:13" ht="30.75" customHeight="1" outlineLevel="1" x14ac:dyDescent="0.25">
      <c r="A397" s="40"/>
      <c r="B397" s="40"/>
      <c r="C397" s="10" t="s">
        <v>107</v>
      </c>
      <c r="D397" s="17">
        <f t="shared" si="615"/>
        <v>28651.52</v>
      </c>
      <c r="E397" s="17">
        <v>28651.52</v>
      </c>
      <c r="F397" s="17">
        <v>0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</row>
    <row r="398" spans="1:13" ht="30.75" customHeight="1" outlineLevel="1" x14ac:dyDescent="0.25">
      <c r="A398" s="40"/>
      <c r="B398" s="40"/>
      <c r="C398" s="10" t="s">
        <v>108</v>
      </c>
      <c r="D398" s="17">
        <f t="shared" si="615"/>
        <v>544348.48</v>
      </c>
      <c r="E398" s="17">
        <v>544348.48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17">
        <v>0</v>
      </c>
    </row>
    <row r="399" spans="1:13" ht="30.75" customHeight="1" outlineLevel="1" x14ac:dyDescent="0.25">
      <c r="A399" s="40"/>
      <c r="B399" s="40"/>
      <c r="C399" s="10" t="s">
        <v>109</v>
      </c>
      <c r="D399" s="17">
        <f t="shared" si="615"/>
        <v>0</v>
      </c>
      <c r="E399" s="17">
        <v>0</v>
      </c>
      <c r="F399" s="17">
        <v>0</v>
      </c>
      <c r="G399" s="17">
        <v>0</v>
      </c>
      <c r="H399" s="17">
        <v>0</v>
      </c>
      <c r="I399" s="17">
        <v>0</v>
      </c>
      <c r="J399" s="17">
        <v>0</v>
      </c>
      <c r="K399" s="17">
        <v>0</v>
      </c>
      <c r="L399" s="17">
        <v>0</v>
      </c>
      <c r="M399" s="17">
        <v>0</v>
      </c>
    </row>
    <row r="400" spans="1:13" ht="30.75" customHeight="1" x14ac:dyDescent="0.25">
      <c r="A400" s="46" t="s">
        <v>77</v>
      </c>
      <c r="B400" s="46" t="s">
        <v>114</v>
      </c>
      <c r="C400" s="14" t="s">
        <v>103</v>
      </c>
      <c r="D400" s="19">
        <f t="shared" si="615"/>
        <v>6469279.2300000004</v>
      </c>
      <c r="E400" s="19">
        <f>E402+E406</f>
        <v>1638061.04</v>
      </c>
      <c r="F400" s="19">
        <f t="shared" ref="F400" si="650">F402+F406</f>
        <v>1684218.19</v>
      </c>
      <c r="G400" s="19">
        <f t="shared" ref="G400:I400" si="651">G402+G406</f>
        <v>1681000</v>
      </c>
      <c r="H400" s="19">
        <f t="shared" si="651"/>
        <v>733000</v>
      </c>
      <c r="I400" s="19">
        <f t="shared" si="651"/>
        <v>733000</v>
      </c>
      <c r="J400" s="19">
        <f t="shared" ref="J400:M400" si="652">J402+J406</f>
        <v>0</v>
      </c>
      <c r="K400" s="19">
        <f t="shared" si="652"/>
        <v>0</v>
      </c>
      <c r="L400" s="19">
        <f t="shared" si="652"/>
        <v>0</v>
      </c>
      <c r="M400" s="19">
        <f t="shared" si="652"/>
        <v>0</v>
      </c>
    </row>
    <row r="401" spans="1:13" ht="30.75" customHeight="1" x14ac:dyDescent="0.25">
      <c r="A401" s="46"/>
      <c r="B401" s="46"/>
      <c r="C401" s="14" t="s">
        <v>104</v>
      </c>
      <c r="D401" s="19"/>
      <c r="E401" s="19"/>
      <c r="F401" s="19"/>
      <c r="G401" s="19"/>
      <c r="H401" s="19"/>
      <c r="I401" s="19"/>
      <c r="J401" s="19"/>
      <c r="K401" s="19"/>
      <c r="L401" s="19"/>
      <c r="M401" s="19"/>
    </row>
    <row r="402" spans="1:13" ht="48.75" customHeight="1" x14ac:dyDescent="0.25">
      <c r="A402" s="46"/>
      <c r="B402" s="46"/>
      <c r="C402" s="14" t="s">
        <v>105</v>
      </c>
      <c r="D402" s="19">
        <f t="shared" si="615"/>
        <v>6469279.2300000004</v>
      </c>
      <c r="E402" s="19">
        <f>E403+E404+E405</f>
        <v>1638061.04</v>
      </c>
      <c r="F402" s="19">
        <f t="shared" ref="F402" si="653">F403+F404+F405</f>
        <v>1684218.19</v>
      </c>
      <c r="G402" s="19">
        <f t="shared" ref="G402:I402" si="654">G403+G404+G405</f>
        <v>1681000</v>
      </c>
      <c r="H402" s="19">
        <f t="shared" si="654"/>
        <v>733000</v>
      </c>
      <c r="I402" s="19">
        <f t="shared" si="654"/>
        <v>733000</v>
      </c>
      <c r="J402" s="19">
        <f t="shared" ref="J402:M402" si="655">J403+J404+J405</f>
        <v>0</v>
      </c>
      <c r="K402" s="19">
        <f t="shared" si="655"/>
        <v>0</v>
      </c>
      <c r="L402" s="19">
        <f t="shared" si="655"/>
        <v>0</v>
      </c>
      <c r="M402" s="19">
        <f t="shared" si="655"/>
        <v>0</v>
      </c>
    </row>
    <row r="403" spans="1:13" ht="48.75" customHeight="1" x14ac:dyDescent="0.25">
      <c r="A403" s="46"/>
      <c r="B403" s="46"/>
      <c r="C403" s="14" t="s">
        <v>106</v>
      </c>
      <c r="D403" s="19">
        <f t="shared" si="615"/>
        <v>4246879.2300000004</v>
      </c>
      <c r="E403" s="19">
        <f>E410+E417</f>
        <v>1184861.04</v>
      </c>
      <c r="F403" s="19">
        <f t="shared" ref="F403" si="656">F410+F417</f>
        <v>1234418.19</v>
      </c>
      <c r="G403" s="19">
        <f t="shared" ref="G403:I403" si="657">G410+G417</f>
        <v>1241200</v>
      </c>
      <c r="H403" s="19">
        <f t="shared" si="657"/>
        <v>293200</v>
      </c>
      <c r="I403" s="19">
        <f t="shared" si="657"/>
        <v>293200</v>
      </c>
      <c r="J403" s="19">
        <v>0</v>
      </c>
      <c r="K403" s="19">
        <v>0</v>
      </c>
      <c r="L403" s="19">
        <v>0</v>
      </c>
      <c r="M403" s="19">
        <v>0</v>
      </c>
    </row>
    <row r="404" spans="1:13" ht="30.75" customHeight="1" x14ac:dyDescent="0.25">
      <c r="A404" s="46"/>
      <c r="B404" s="46"/>
      <c r="C404" s="14" t="s">
        <v>107</v>
      </c>
      <c r="D404" s="19">
        <f t="shared" si="615"/>
        <v>2222400</v>
      </c>
      <c r="E404" s="19">
        <f t="shared" ref="E404:F406" si="658">E411+E418</f>
        <v>453200</v>
      </c>
      <c r="F404" s="19">
        <f t="shared" si="658"/>
        <v>449800</v>
      </c>
      <c r="G404" s="19">
        <f t="shared" ref="G404:I404" si="659">G411+G418</f>
        <v>439800</v>
      </c>
      <c r="H404" s="19">
        <f t="shared" si="659"/>
        <v>439800</v>
      </c>
      <c r="I404" s="19">
        <f t="shared" si="659"/>
        <v>439800</v>
      </c>
      <c r="J404" s="19">
        <v>0</v>
      </c>
      <c r="K404" s="19">
        <v>0</v>
      </c>
      <c r="L404" s="19">
        <v>0</v>
      </c>
      <c r="M404" s="19">
        <v>0</v>
      </c>
    </row>
    <row r="405" spans="1:13" ht="30.75" customHeight="1" x14ac:dyDescent="0.25">
      <c r="A405" s="46"/>
      <c r="B405" s="46"/>
      <c r="C405" s="14" t="s">
        <v>108</v>
      </c>
      <c r="D405" s="19">
        <f t="shared" si="615"/>
        <v>0</v>
      </c>
      <c r="E405" s="19">
        <f t="shared" si="658"/>
        <v>0</v>
      </c>
      <c r="F405" s="19">
        <f t="shared" si="658"/>
        <v>0</v>
      </c>
      <c r="G405" s="19">
        <f t="shared" ref="G405:I405" si="660">G412+G419</f>
        <v>0</v>
      </c>
      <c r="H405" s="19">
        <f t="shared" si="660"/>
        <v>0</v>
      </c>
      <c r="I405" s="19">
        <f t="shared" si="660"/>
        <v>0</v>
      </c>
      <c r="J405" s="19">
        <f t="shared" ref="J405:M405" si="661">J412+J419</f>
        <v>0</v>
      </c>
      <c r="K405" s="19">
        <f t="shared" si="661"/>
        <v>0</v>
      </c>
      <c r="L405" s="19">
        <f t="shared" si="661"/>
        <v>0</v>
      </c>
      <c r="M405" s="19">
        <f t="shared" si="661"/>
        <v>0</v>
      </c>
    </row>
    <row r="406" spans="1:13" ht="30.75" customHeight="1" x14ac:dyDescent="0.25">
      <c r="A406" s="46"/>
      <c r="B406" s="46"/>
      <c r="C406" s="14" t="s">
        <v>109</v>
      </c>
      <c r="D406" s="19">
        <f t="shared" si="615"/>
        <v>0</v>
      </c>
      <c r="E406" s="19">
        <f t="shared" si="658"/>
        <v>0</v>
      </c>
      <c r="F406" s="19">
        <f t="shared" si="658"/>
        <v>0</v>
      </c>
      <c r="G406" s="19">
        <f t="shared" ref="G406:I406" si="662">G413+G420</f>
        <v>0</v>
      </c>
      <c r="H406" s="19">
        <f t="shared" si="662"/>
        <v>0</v>
      </c>
      <c r="I406" s="19">
        <f t="shared" si="662"/>
        <v>0</v>
      </c>
      <c r="J406" s="19">
        <f t="shared" ref="J406:M406" si="663">J413+J420</f>
        <v>0</v>
      </c>
      <c r="K406" s="19">
        <f t="shared" si="663"/>
        <v>0</v>
      </c>
      <c r="L406" s="19">
        <f t="shared" si="663"/>
        <v>0</v>
      </c>
      <c r="M406" s="19">
        <f t="shared" si="663"/>
        <v>0</v>
      </c>
    </row>
    <row r="407" spans="1:13" ht="30.75" customHeight="1" outlineLevel="2" x14ac:dyDescent="0.25">
      <c r="A407" s="40" t="s">
        <v>115</v>
      </c>
      <c r="B407" s="40" t="s">
        <v>81</v>
      </c>
      <c r="C407" s="10" t="s">
        <v>103</v>
      </c>
      <c r="D407" s="17">
        <f t="shared" si="615"/>
        <v>1873671.22</v>
      </c>
      <c r="E407" s="17">
        <f>E409+E413</f>
        <v>621969.69999999995</v>
      </c>
      <c r="F407" s="17">
        <f t="shared" ref="F407" si="664">F409+F413</f>
        <v>623701.52</v>
      </c>
      <c r="G407" s="17">
        <f t="shared" ref="G407:I407" si="665">G409+G413</f>
        <v>628000</v>
      </c>
      <c r="H407" s="17">
        <f t="shared" si="665"/>
        <v>0</v>
      </c>
      <c r="I407" s="17">
        <f t="shared" si="665"/>
        <v>0</v>
      </c>
      <c r="J407" s="17">
        <f t="shared" ref="J407:M407" si="666">J409+J413</f>
        <v>0</v>
      </c>
      <c r="K407" s="17">
        <f t="shared" si="666"/>
        <v>0</v>
      </c>
      <c r="L407" s="17">
        <f t="shared" si="666"/>
        <v>0</v>
      </c>
      <c r="M407" s="17">
        <f t="shared" si="666"/>
        <v>0</v>
      </c>
    </row>
    <row r="408" spans="1:13" ht="30.75" customHeight="1" outlineLevel="2" x14ac:dyDescent="0.25">
      <c r="A408" s="40"/>
      <c r="B408" s="40"/>
      <c r="C408" s="10" t="s">
        <v>104</v>
      </c>
      <c r="D408" s="17">
        <f t="shared" si="615"/>
        <v>0</v>
      </c>
      <c r="E408" s="17"/>
      <c r="F408" s="17"/>
      <c r="G408" s="17"/>
      <c r="H408" s="17"/>
      <c r="I408" s="17"/>
      <c r="J408" s="17"/>
      <c r="K408" s="17"/>
      <c r="L408" s="17"/>
      <c r="M408" s="17"/>
    </row>
    <row r="409" spans="1:13" ht="48" customHeight="1" outlineLevel="2" x14ac:dyDescent="0.25">
      <c r="A409" s="40"/>
      <c r="B409" s="40"/>
      <c r="C409" s="10" t="s">
        <v>105</v>
      </c>
      <c r="D409" s="17">
        <f t="shared" si="615"/>
        <v>1873671.22</v>
      </c>
      <c r="E409" s="17">
        <f>E410+E411+E412</f>
        <v>621969.69999999995</v>
      </c>
      <c r="F409" s="17">
        <f t="shared" ref="F409" si="667">F410+F411+F412</f>
        <v>623701.52</v>
      </c>
      <c r="G409" s="17">
        <f t="shared" ref="G409:I409" si="668">G410+G411+G412</f>
        <v>628000</v>
      </c>
      <c r="H409" s="17">
        <f t="shared" si="668"/>
        <v>0</v>
      </c>
      <c r="I409" s="17">
        <f t="shared" si="668"/>
        <v>0</v>
      </c>
      <c r="J409" s="17">
        <f t="shared" ref="J409:M409" si="669">J410+J411+J412</f>
        <v>0</v>
      </c>
      <c r="K409" s="17">
        <f t="shared" si="669"/>
        <v>0</v>
      </c>
      <c r="L409" s="17">
        <f t="shared" si="669"/>
        <v>0</v>
      </c>
      <c r="M409" s="17">
        <f t="shared" si="669"/>
        <v>0</v>
      </c>
    </row>
    <row r="410" spans="1:13" ht="30.75" customHeight="1" outlineLevel="2" x14ac:dyDescent="0.25">
      <c r="A410" s="40"/>
      <c r="B410" s="40"/>
      <c r="C410" s="10" t="s">
        <v>106</v>
      </c>
      <c r="D410" s="17">
        <f t="shared" si="615"/>
        <v>1873671.22</v>
      </c>
      <c r="E410" s="17">
        <f>631000-9030.3</f>
        <v>621969.69999999995</v>
      </c>
      <c r="F410" s="17">
        <v>623701.52</v>
      </c>
      <c r="G410" s="17">
        <v>628000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0</v>
      </c>
    </row>
    <row r="411" spans="1:13" ht="30.75" customHeight="1" outlineLevel="2" x14ac:dyDescent="0.25">
      <c r="A411" s="40"/>
      <c r="B411" s="40"/>
      <c r="C411" s="10" t="s">
        <v>107</v>
      </c>
      <c r="D411" s="17">
        <f t="shared" si="615"/>
        <v>0</v>
      </c>
      <c r="E411" s="17">
        <f t="shared" ref="E411:E413" si="670">F411+G411+H411+I411+J411</f>
        <v>0</v>
      </c>
      <c r="F411" s="17">
        <f t="shared" ref="F411:F413" si="671">G411+H411+I411+J411+K411</f>
        <v>0</v>
      </c>
      <c r="G411" s="17">
        <f t="shared" ref="G411:G413" si="672">H411+I411+J411+K411+L411</f>
        <v>0</v>
      </c>
      <c r="H411" s="17">
        <f t="shared" ref="H411:H413" si="673">I411+J411+K411+L411+M411</f>
        <v>0</v>
      </c>
      <c r="I411" s="17">
        <f t="shared" ref="I411:I413" si="674">J411+K411+L411+M411+N411</f>
        <v>0</v>
      </c>
      <c r="J411" s="17">
        <f t="shared" ref="J411:J413" si="675">K411+L411+M411+N411+O411</f>
        <v>0</v>
      </c>
      <c r="K411" s="17">
        <f t="shared" ref="K411:K413" si="676">L411+M411+N411+O411+P411</f>
        <v>0</v>
      </c>
      <c r="L411" s="17">
        <f t="shared" ref="L411:L413" si="677">M411+N411+O411+P411+Q411</f>
        <v>0</v>
      </c>
      <c r="M411" s="17">
        <f t="shared" ref="M411:M413" si="678">N411+O411+P411+Q411+R411</f>
        <v>0</v>
      </c>
    </row>
    <row r="412" spans="1:13" ht="30.75" customHeight="1" outlineLevel="2" x14ac:dyDescent="0.25">
      <c r="A412" s="40"/>
      <c r="B412" s="40"/>
      <c r="C412" s="10" t="s">
        <v>108</v>
      </c>
      <c r="D412" s="17">
        <f t="shared" si="615"/>
        <v>0</v>
      </c>
      <c r="E412" s="17">
        <f t="shared" si="670"/>
        <v>0</v>
      </c>
      <c r="F412" s="17">
        <f t="shared" si="671"/>
        <v>0</v>
      </c>
      <c r="G412" s="17">
        <f t="shared" si="672"/>
        <v>0</v>
      </c>
      <c r="H412" s="17">
        <f t="shared" si="673"/>
        <v>0</v>
      </c>
      <c r="I412" s="17">
        <f t="shared" si="674"/>
        <v>0</v>
      </c>
      <c r="J412" s="17">
        <f t="shared" si="675"/>
        <v>0</v>
      </c>
      <c r="K412" s="17">
        <f t="shared" si="676"/>
        <v>0</v>
      </c>
      <c r="L412" s="17">
        <f t="shared" si="677"/>
        <v>0</v>
      </c>
      <c r="M412" s="17">
        <f t="shared" si="678"/>
        <v>0</v>
      </c>
    </row>
    <row r="413" spans="1:13" ht="30.75" customHeight="1" outlineLevel="2" x14ac:dyDescent="0.25">
      <c r="A413" s="40"/>
      <c r="B413" s="40"/>
      <c r="C413" s="10" t="s">
        <v>109</v>
      </c>
      <c r="D413" s="17">
        <f t="shared" si="615"/>
        <v>0</v>
      </c>
      <c r="E413" s="17">
        <f t="shared" si="670"/>
        <v>0</v>
      </c>
      <c r="F413" s="17">
        <f t="shared" si="671"/>
        <v>0</v>
      </c>
      <c r="G413" s="17">
        <f t="shared" si="672"/>
        <v>0</v>
      </c>
      <c r="H413" s="17">
        <f t="shared" si="673"/>
        <v>0</v>
      </c>
      <c r="I413" s="17">
        <f t="shared" si="674"/>
        <v>0</v>
      </c>
      <c r="J413" s="17">
        <f t="shared" si="675"/>
        <v>0</v>
      </c>
      <c r="K413" s="17">
        <f t="shared" si="676"/>
        <v>0</v>
      </c>
      <c r="L413" s="17">
        <f t="shared" si="677"/>
        <v>0</v>
      </c>
      <c r="M413" s="17">
        <f t="shared" si="678"/>
        <v>0</v>
      </c>
    </row>
    <row r="414" spans="1:13" ht="30.75" customHeight="1" outlineLevel="2" x14ac:dyDescent="0.25">
      <c r="A414" s="40" t="s">
        <v>82</v>
      </c>
      <c r="B414" s="40" t="s">
        <v>83</v>
      </c>
      <c r="C414" s="10" t="s">
        <v>103</v>
      </c>
      <c r="D414" s="17">
        <f t="shared" si="615"/>
        <v>4595608.01</v>
      </c>
      <c r="E414" s="17">
        <f>E416+E420</f>
        <v>1016091.3400000001</v>
      </c>
      <c r="F414" s="17">
        <f t="shared" ref="F414" si="679">F416+F420</f>
        <v>1060516.67</v>
      </c>
      <c r="G414" s="17">
        <f t="shared" ref="G414:I414" si="680">G416+G420</f>
        <v>1053000</v>
      </c>
      <c r="H414" s="17">
        <f t="shared" si="680"/>
        <v>733000</v>
      </c>
      <c r="I414" s="17">
        <f t="shared" si="680"/>
        <v>733000</v>
      </c>
      <c r="J414" s="17">
        <f t="shared" ref="J414:M414" si="681">J416+J420</f>
        <v>0</v>
      </c>
      <c r="K414" s="17">
        <f t="shared" si="681"/>
        <v>0</v>
      </c>
      <c r="L414" s="17">
        <f t="shared" si="681"/>
        <v>0</v>
      </c>
      <c r="M414" s="17">
        <f t="shared" si="681"/>
        <v>0</v>
      </c>
    </row>
    <row r="415" spans="1:13" ht="30.75" customHeight="1" outlineLevel="2" x14ac:dyDescent="0.25">
      <c r="A415" s="40"/>
      <c r="B415" s="40"/>
      <c r="C415" s="10" t="s">
        <v>104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</row>
    <row r="416" spans="1:13" ht="50.25" customHeight="1" outlineLevel="2" x14ac:dyDescent="0.25">
      <c r="A416" s="40"/>
      <c r="B416" s="40"/>
      <c r="C416" s="10" t="s">
        <v>105</v>
      </c>
      <c r="D416" s="17">
        <f t="shared" si="615"/>
        <v>4595608.01</v>
      </c>
      <c r="E416" s="17">
        <f>E417+E418+E419</f>
        <v>1016091.3400000001</v>
      </c>
      <c r="F416" s="17">
        <f t="shared" ref="F416" si="682">F417+F418+F419</f>
        <v>1060516.67</v>
      </c>
      <c r="G416" s="17">
        <f t="shared" ref="G416:I416" si="683">G417+G418+G419</f>
        <v>1053000</v>
      </c>
      <c r="H416" s="17">
        <f t="shared" si="683"/>
        <v>733000</v>
      </c>
      <c r="I416" s="17">
        <f t="shared" si="683"/>
        <v>733000</v>
      </c>
      <c r="J416" s="17">
        <f t="shared" ref="J416:M416" si="684">J417+J418+J419</f>
        <v>0</v>
      </c>
      <c r="K416" s="17">
        <f t="shared" si="684"/>
        <v>0</v>
      </c>
      <c r="L416" s="17">
        <f t="shared" si="684"/>
        <v>0</v>
      </c>
      <c r="M416" s="17">
        <f t="shared" si="684"/>
        <v>0</v>
      </c>
    </row>
    <row r="417" spans="1:13" ht="30.75" customHeight="1" outlineLevel="2" x14ac:dyDescent="0.25">
      <c r="A417" s="40"/>
      <c r="B417" s="40"/>
      <c r="C417" s="10" t="s">
        <v>106</v>
      </c>
      <c r="D417" s="17">
        <f t="shared" si="615"/>
        <v>2373208.0099999998</v>
      </c>
      <c r="E417" s="17">
        <f>E424+E431</f>
        <v>562891.34000000008</v>
      </c>
      <c r="F417" s="17">
        <f t="shared" ref="F417" si="685">F424+F431</f>
        <v>610716.66999999993</v>
      </c>
      <c r="G417" s="17">
        <f t="shared" ref="G417:I417" si="686">G424+G431</f>
        <v>613200</v>
      </c>
      <c r="H417" s="17">
        <f t="shared" si="686"/>
        <v>293200</v>
      </c>
      <c r="I417" s="17">
        <f t="shared" si="686"/>
        <v>293200</v>
      </c>
      <c r="J417" s="17">
        <v>0</v>
      </c>
      <c r="K417" s="17">
        <v>0</v>
      </c>
      <c r="L417" s="17">
        <v>0</v>
      </c>
      <c r="M417" s="17">
        <v>0</v>
      </c>
    </row>
    <row r="418" spans="1:13" ht="30.75" customHeight="1" outlineLevel="2" x14ac:dyDescent="0.25">
      <c r="A418" s="40"/>
      <c r="B418" s="40"/>
      <c r="C418" s="10" t="s">
        <v>107</v>
      </c>
      <c r="D418" s="17">
        <f t="shared" si="615"/>
        <v>2222400</v>
      </c>
      <c r="E418" s="17">
        <f t="shared" ref="E418:F420" si="687">E425+E432</f>
        <v>453200</v>
      </c>
      <c r="F418" s="17">
        <f t="shared" si="687"/>
        <v>449800</v>
      </c>
      <c r="G418" s="17">
        <f t="shared" ref="G418:I418" si="688">G425+G432</f>
        <v>439800</v>
      </c>
      <c r="H418" s="17">
        <f t="shared" si="688"/>
        <v>439800</v>
      </c>
      <c r="I418" s="17">
        <f t="shared" si="688"/>
        <v>439800</v>
      </c>
      <c r="J418" s="17">
        <v>0</v>
      </c>
      <c r="K418" s="17">
        <v>0</v>
      </c>
      <c r="L418" s="17">
        <v>0</v>
      </c>
      <c r="M418" s="17">
        <v>0</v>
      </c>
    </row>
    <row r="419" spans="1:13" ht="30.75" customHeight="1" outlineLevel="2" x14ac:dyDescent="0.25">
      <c r="A419" s="40"/>
      <c r="B419" s="40"/>
      <c r="C419" s="10" t="s">
        <v>108</v>
      </c>
      <c r="D419" s="17">
        <f t="shared" si="615"/>
        <v>0</v>
      </c>
      <c r="E419" s="17">
        <f t="shared" si="687"/>
        <v>0</v>
      </c>
      <c r="F419" s="17">
        <f t="shared" si="687"/>
        <v>0</v>
      </c>
      <c r="G419" s="17">
        <f t="shared" ref="G419:I419" si="689">G426+G433</f>
        <v>0</v>
      </c>
      <c r="H419" s="17">
        <f t="shared" si="689"/>
        <v>0</v>
      </c>
      <c r="I419" s="17">
        <f t="shared" si="689"/>
        <v>0</v>
      </c>
      <c r="J419" s="17">
        <f t="shared" ref="J419:M419" si="690">J426+J433</f>
        <v>0</v>
      </c>
      <c r="K419" s="17">
        <f t="shared" si="690"/>
        <v>0</v>
      </c>
      <c r="L419" s="17">
        <f t="shared" si="690"/>
        <v>0</v>
      </c>
      <c r="M419" s="17">
        <f t="shared" si="690"/>
        <v>0</v>
      </c>
    </row>
    <row r="420" spans="1:13" ht="30.75" customHeight="1" outlineLevel="2" x14ac:dyDescent="0.25">
      <c r="A420" s="40"/>
      <c r="B420" s="40"/>
      <c r="C420" s="10" t="s">
        <v>109</v>
      </c>
      <c r="D420" s="17">
        <f t="shared" si="615"/>
        <v>0</v>
      </c>
      <c r="E420" s="17">
        <f t="shared" si="687"/>
        <v>0</v>
      </c>
      <c r="F420" s="17">
        <f t="shared" si="687"/>
        <v>0</v>
      </c>
      <c r="G420" s="17">
        <f t="shared" ref="G420:I420" si="691">G427+G434</f>
        <v>0</v>
      </c>
      <c r="H420" s="17">
        <f t="shared" si="691"/>
        <v>0</v>
      </c>
      <c r="I420" s="17">
        <f t="shared" si="691"/>
        <v>0</v>
      </c>
      <c r="J420" s="17">
        <f t="shared" ref="J420:M420" si="692">J427+J434</f>
        <v>0</v>
      </c>
      <c r="K420" s="17">
        <f t="shared" si="692"/>
        <v>0</v>
      </c>
      <c r="L420" s="17">
        <f t="shared" si="692"/>
        <v>0</v>
      </c>
      <c r="M420" s="17">
        <f t="shared" si="692"/>
        <v>0</v>
      </c>
    </row>
    <row r="421" spans="1:13" ht="30.75" customHeight="1" outlineLevel="3" x14ac:dyDescent="0.25">
      <c r="A421" s="40" t="s">
        <v>84</v>
      </c>
      <c r="B421" s="40" t="s">
        <v>87</v>
      </c>
      <c r="C421" s="10" t="s">
        <v>103</v>
      </c>
      <c r="D421" s="17">
        <f t="shared" si="615"/>
        <v>891608</v>
      </c>
      <c r="E421" s="17">
        <f>E423+E427</f>
        <v>260758</v>
      </c>
      <c r="F421" s="17">
        <f t="shared" ref="F421" si="693">F423+F427</f>
        <v>310850</v>
      </c>
      <c r="G421" s="17">
        <f t="shared" ref="G421:I421" si="694">G423+G427</f>
        <v>320000</v>
      </c>
      <c r="H421" s="17">
        <f t="shared" si="694"/>
        <v>0</v>
      </c>
      <c r="I421" s="17">
        <f t="shared" si="694"/>
        <v>0</v>
      </c>
      <c r="J421" s="17">
        <f t="shared" ref="J421:M421" si="695">J423+J427</f>
        <v>0</v>
      </c>
      <c r="K421" s="17">
        <f t="shared" si="695"/>
        <v>0</v>
      </c>
      <c r="L421" s="17">
        <f t="shared" si="695"/>
        <v>0</v>
      </c>
      <c r="M421" s="17">
        <f t="shared" si="695"/>
        <v>0</v>
      </c>
    </row>
    <row r="422" spans="1:13" ht="30.75" customHeight="1" outlineLevel="3" x14ac:dyDescent="0.25">
      <c r="A422" s="40"/>
      <c r="B422" s="40"/>
      <c r="C422" s="10" t="s">
        <v>104</v>
      </c>
      <c r="D422" s="17"/>
      <c r="E422" s="17"/>
      <c r="F422" s="17"/>
      <c r="G422" s="17"/>
      <c r="H422" s="17"/>
      <c r="I422" s="17"/>
      <c r="J422" s="17"/>
      <c r="K422" s="17"/>
      <c r="L422" s="17"/>
      <c r="M422" s="17"/>
    </row>
    <row r="423" spans="1:13" ht="48" customHeight="1" outlineLevel="3" x14ac:dyDescent="0.25">
      <c r="A423" s="40"/>
      <c r="B423" s="40"/>
      <c r="C423" s="10" t="s">
        <v>105</v>
      </c>
      <c r="D423" s="17">
        <f t="shared" si="615"/>
        <v>891608</v>
      </c>
      <c r="E423" s="17">
        <f>E424+E425+E426</f>
        <v>260758</v>
      </c>
      <c r="F423" s="17">
        <f t="shared" ref="F423" si="696">F424+F425+F426</f>
        <v>310850</v>
      </c>
      <c r="G423" s="17">
        <f t="shared" ref="G423:I423" si="697">G424+G425+G426</f>
        <v>320000</v>
      </c>
      <c r="H423" s="17">
        <f t="shared" si="697"/>
        <v>0</v>
      </c>
      <c r="I423" s="17">
        <f t="shared" si="697"/>
        <v>0</v>
      </c>
      <c r="J423" s="17">
        <f t="shared" ref="J423:M423" si="698">J424+J425+J426</f>
        <v>0</v>
      </c>
      <c r="K423" s="17">
        <f t="shared" si="698"/>
        <v>0</v>
      </c>
      <c r="L423" s="17">
        <f t="shared" si="698"/>
        <v>0</v>
      </c>
      <c r="M423" s="17">
        <f t="shared" si="698"/>
        <v>0</v>
      </c>
    </row>
    <row r="424" spans="1:13" ht="30.75" customHeight="1" outlineLevel="3" x14ac:dyDescent="0.25">
      <c r="A424" s="40"/>
      <c r="B424" s="40"/>
      <c r="C424" s="10" t="s">
        <v>106</v>
      </c>
      <c r="D424" s="17">
        <f t="shared" si="615"/>
        <v>891608</v>
      </c>
      <c r="E424" s="17">
        <v>260758</v>
      </c>
      <c r="F424" s="17">
        <v>310850</v>
      </c>
      <c r="G424" s="17">
        <v>320000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</row>
    <row r="425" spans="1:13" ht="30.75" customHeight="1" outlineLevel="3" x14ac:dyDescent="0.25">
      <c r="A425" s="40"/>
      <c r="B425" s="40"/>
      <c r="C425" s="10" t="s">
        <v>107</v>
      </c>
      <c r="D425" s="17">
        <f t="shared" si="615"/>
        <v>0</v>
      </c>
      <c r="E425" s="17">
        <f t="shared" ref="E425:E427" si="699">F425+G425+H425+I425+J425</f>
        <v>0</v>
      </c>
      <c r="F425" s="17">
        <f t="shared" ref="F425:F427" si="700">G425+H425+I425+J425+K425</f>
        <v>0</v>
      </c>
      <c r="G425" s="17">
        <f t="shared" ref="G425:G427" si="701">H425+I425+J425+K425+L425</f>
        <v>0</v>
      </c>
      <c r="H425" s="17">
        <f t="shared" ref="H425:H427" si="702">I425+J425+K425+L425+M425</f>
        <v>0</v>
      </c>
      <c r="I425" s="17">
        <f t="shared" ref="I425:I427" si="703">J425+K425+L425+M425+N425</f>
        <v>0</v>
      </c>
      <c r="J425" s="17">
        <f t="shared" ref="J425:J427" si="704">K425+L425+M425+N425+O425</f>
        <v>0</v>
      </c>
      <c r="K425" s="17">
        <f t="shared" ref="K425:K427" si="705">L425+M425+N425+O425+P425</f>
        <v>0</v>
      </c>
      <c r="L425" s="17">
        <f t="shared" ref="L425:L427" si="706">M425+N425+O425+P425+Q425</f>
        <v>0</v>
      </c>
      <c r="M425" s="17">
        <f t="shared" ref="M425:M427" si="707">N425+O425+P425+Q425+R425</f>
        <v>0</v>
      </c>
    </row>
    <row r="426" spans="1:13" ht="30.75" customHeight="1" outlineLevel="3" x14ac:dyDescent="0.25">
      <c r="A426" s="40"/>
      <c r="B426" s="40"/>
      <c r="C426" s="10" t="s">
        <v>108</v>
      </c>
      <c r="D426" s="17">
        <f t="shared" si="615"/>
        <v>0</v>
      </c>
      <c r="E426" s="17">
        <f t="shared" si="699"/>
        <v>0</v>
      </c>
      <c r="F426" s="17">
        <f t="shared" si="700"/>
        <v>0</v>
      </c>
      <c r="G426" s="17">
        <f t="shared" si="701"/>
        <v>0</v>
      </c>
      <c r="H426" s="17">
        <f t="shared" si="702"/>
        <v>0</v>
      </c>
      <c r="I426" s="17">
        <f t="shared" si="703"/>
        <v>0</v>
      </c>
      <c r="J426" s="17">
        <f t="shared" si="704"/>
        <v>0</v>
      </c>
      <c r="K426" s="17">
        <f t="shared" si="705"/>
        <v>0</v>
      </c>
      <c r="L426" s="17">
        <f t="shared" si="706"/>
        <v>0</v>
      </c>
      <c r="M426" s="17">
        <f t="shared" si="707"/>
        <v>0</v>
      </c>
    </row>
    <row r="427" spans="1:13" ht="30.75" customHeight="1" outlineLevel="3" x14ac:dyDescent="0.25">
      <c r="A427" s="40"/>
      <c r="B427" s="40"/>
      <c r="C427" s="10" t="s">
        <v>109</v>
      </c>
      <c r="D427" s="17">
        <f t="shared" si="615"/>
        <v>0</v>
      </c>
      <c r="E427" s="17">
        <f t="shared" si="699"/>
        <v>0</v>
      </c>
      <c r="F427" s="17">
        <f t="shared" si="700"/>
        <v>0</v>
      </c>
      <c r="G427" s="17">
        <f t="shared" si="701"/>
        <v>0</v>
      </c>
      <c r="H427" s="17">
        <f t="shared" si="702"/>
        <v>0</v>
      </c>
      <c r="I427" s="17">
        <f t="shared" si="703"/>
        <v>0</v>
      </c>
      <c r="J427" s="17">
        <f t="shared" si="704"/>
        <v>0</v>
      </c>
      <c r="K427" s="17">
        <f t="shared" si="705"/>
        <v>0</v>
      </c>
      <c r="L427" s="17">
        <f t="shared" si="706"/>
        <v>0</v>
      </c>
      <c r="M427" s="17">
        <f t="shared" si="707"/>
        <v>0</v>
      </c>
    </row>
    <row r="428" spans="1:13" ht="30.75" customHeight="1" outlineLevel="3" x14ac:dyDescent="0.25">
      <c r="A428" s="40" t="s">
        <v>86</v>
      </c>
      <c r="B428" s="40" t="s">
        <v>85</v>
      </c>
      <c r="C428" s="10" t="s">
        <v>103</v>
      </c>
      <c r="D428" s="17">
        <f t="shared" si="615"/>
        <v>3704000.01</v>
      </c>
      <c r="E428" s="17">
        <f>E430+E434</f>
        <v>755333.34000000008</v>
      </c>
      <c r="F428" s="17">
        <f t="shared" ref="F428" si="708">F430+F434</f>
        <v>749666.66999999993</v>
      </c>
      <c r="G428" s="17">
        <f t="shared" ref="G428:I428" si="709">G430+G434</f>
        <v>733000</v>
      </c>
      <c r="H428" s="17">
        <f t="shared" si="709"/>
        <v>733000</v>
      </c>
      <c r="I428" s="17">
        <f t="shared" si="709"/>
        <v>733000</v>
      </c>
      <c r="J428" s="17">
        <f t="shared" ref="J428:M428" si="710">J430+J434</f>
        <v>0</v>
      </c>
      <c r="K428" s="17">
        <f t="shared" si="710"/>
        <v>0</v>
      </c>
      <c r="L428" s="17">
        <f t="shared" si="710"/>
        <v>0</v>
      </c>
      <c r="M428" s="17">
        <f t="shared" si="710"/>
        <v>0</v>
      </c>
    </row>
    <row r="429" spans="1:13" ht="30.75" customHeight="1" outlineLevel="3" x14ac:dyDescent="0.25">
      <c r="A429" s="40"/>
      <c r="B429" s="40"/>
      <c r="C429" s="10" t="s">
        <v>104</v>
      </c>
      <c r="D429" s="17"/>
      <c r="E429" s="17"/>
      <c r="F429" s="17"/>
      <c r="G429" s="17"/>
      <c r="H429" s="17"/>
      <c r="I429" s="17"/>
      <c r="J429" s="17"/>
      <c r="K429" s="17"/>
      <c r="L429" s="17"/>
      <c r="M429" s="17"/>
    </row>
    <row r="430" spans="1:13" ht="44.25" customHeight="1" outlineLevel="3" x14ac:dyDescent="0.25">
      <c r="A430" s="40"/>
      <c r="B430" s="40"/>
      <c r="C430" s="10" t="s">
        <v>105</v>
      </c>
      <c r="D430" s="17">
        <f t="shared" si="615"/>
        <v>3704000.01</v>
      </c>
      <c r="E430" s="17">
        <f>E431+E432+E433</f>
        <v>755333.34000000008</v>
      </c>
      <c r="F430" s="17">
        <f t="shared" ref="F430" si="711">F431+F432+F433</f>
        <v>749666.66999999993</v>
      </c>
      <c r="G430" s="17">
        <f t="shared" ref="G430:I430" si="712">G431+G432+G433</f>
        <v>733000</v>
      </c>
      <c r="H430" s="17">
        <f t="shared" si="712"/>
        <v>733000</v>
      </c>
      <c r="I430" s="17">
        <f t="shared" si="712"/>
        <v>733000</v>
      </c>
      <c r="J430" s="17">
        <f t="shared" ref="J430:M430" si="713">J431+J432+J433</f>
        <v>0</v>
      </c>
      <c r="K430" s="17">
        <f t="shared" si="713"/>
        <v>0</v>
      </c>
      <c r="L430" s="17">
        <f t="shared" si="713"/>
        <v>0</v>
      </c>
      <c r="M430" s="17">
        <f t="shared" si="713"/>
        <v>0</v>
      </c>
    </row>
    <row r="431" spans="1:13" ht="30.75" customHeight="1" outlineLevel="3" x14ac:dyDescent="0.25">
      <c r="A431" s="40"/>
      <c r="B431" s="40"/>
      <c r="C431" s="10" t="s">
        <v>106</v>
      </c>
      <c r="D431" s="17">
        <f t="shared" si="615"/>
        <v>1481600.01</v>
      </c>
      <c r="E431" s="17">
        <v>302133.34000000003</v>
      </c>
      <c r="F431" s="17">
        <v>299866.67</v>
      </c>
      <c r="G431" s="17">
        <v>293200</v>
      </c>
      <c r="H431" s="17">
        <v>293200</v>
      </c>
      <c r="I431" s="17">
        <v>293200</v>
      </c>
      <c r="J431" s="17">
        <v>0</v>
      </c>
      <c r="K431" s="17">
        <v>0</v>
      </c>
      <c r="L431" s="17">
        <v>0</v>
      </c>
      <c r="M431" s="17">
        <v>0</v>
      </c>
    </row>
    <row r="432" spans="1:13" ht="30.75" customHeight="1" outlineLevel="3" x14ac:dyDescent="0.25">
      <c r="A432" s="40"/>
      <c r="B432" s="40"/>
      <c r="C432" s="10" t="s">
        <v>107</v>
      </c>
      <c r="D432" s="17">
        <f t="shared" si="615"/>
        <v>2222400</v>
      </c>
      <c r="E432" s="17">
        <v>453200</v>
      </c>
      <c r="F432" s="17">
        <v>449800</v>
      </c>
      <c r="G432" s="17">
        <v>439800</v>
      </c>
      <c r="H432" s="17">
        <v>439800</v>
      </c>
      <c r="I432" s="17">
        <v>439800</v>
      </c>
      <c r="J432" s="17">
        <v>0</v>
      </c>
      <c r="K432" s="17">
        <v>0</v>
      </c>
      <c r="L432" s="17">
        <v>0</v>
      </c>
      <c r="M432" s="17">
        <v>0</v>
      </c>
    </row>
    <row r="433" spans="1:13" ht="30.75" customHeight="1" outlineLevel="3" x14ac:dyDescent="0.25">
      <c r="A433" s="40"/>
      <c r="B433" s="40"/>
      <c r="C433" s="10" t="s">
        <v>108</v>
      </c>
      <c r="D433" s="17">
        <f t="shared" ref="D433:D482" si="714">E433+F433+G433+H433+I433</f>
        <v>0</v>
      </c>
      <c r="E433" s="17">
        <f t="shared" ref="E433:E434" si="715">F433+G433+H433+I433+J433</f>
        <v>0</v>
      </c>
      <c r="F433" s="17">
        <f t="shared" ref="F433:F434" si="716">G433+H433+I433+J433+K433</f>
        <v>0</v>
      </c>
      <c r="G433" s="17">
        <f t="shared" ref="G433:G434" si="717">H433+I433+J433+K433+L433</f>
        <v>0</v>
      </c>
      <c r="H433" s="17">
        <f t="shared" ref="H433:H434" si="718">I433+J433+K433+L433+M433</f>
        <v>0</v>
      </c>
      <c r="I433" s="17">
        <f t="shared" ref="I433:I434" si="719">J433+K433+L433+M433+N433</f>
        <v>0</v>
      </c>
      <c r="J433" s="17">
        <f t="shared" ref="J433:J434" si="720">K433+L433+M433+N433+O433</f>
        <v>0</v>
      </c>
      <c r="K433" s="17">
        <f t="shared" ref="K433:K434" si="721">L433+M433+N433+O433+P433</f>
        <v>0</v>
      </c>
      <c r="L433" s="17">
        <f t="shared" ref="L433:L434" si="722">M433+N433+O433+P433+Q433</f>
        <v>0</v>
      </c>
      <c r="M433" s="17">
        <f t="shared" ref="M433:M434" si="723">N433+O433+P433+Q433+R433</f>
        <v>0</v>
      </c>
    </row>
    <row r="434" spans="1:13" ht="30.75" customHeight="1" outlineLevel="3" x14ac:dyDescent="0.25">
      <c r="A434" s="40"/>
      <c r="B434" s="40"/>
      <c r="C434" s="10" t="s">
        <v>109</v>
      </c>
      <c r="D434" s="17">
        <f t="shared" si="714"/>
        <v>0</v>
      </c>
      <c r="E434" s="17">
        <f t="shared" si="715"/>
        <v>0</v>
      </c>
      <c r="F434" s="17">
        <f t="shared" si="716"/>
        <v>0</v>
      </c>
      <c r="G434" s="17">
        <f t="shared" si="717"/>
        <v>0</v>
      </c>
      <c r="H434" s="17">
        <f t="shared" si="718"/>
        <v>0</v>
      </c>
      <c r="I434" s="17">
        <f t="shared" si="719"/>
        <v>0</v>
      </c>
      <c r="J434" s="17">
        <f t="shared" si="720"/>
        <v>0</v>
      </c>
      <c r="K434" s="17">
        <f t="shared" si="721"/>
        <v>0</v>
      </c>
      <c r="L434" s="17">
        <f t="shared" si="722"/>
        <v>0</v>
      </c>
      <c r="M434" s="17">
        <f t="shared" si="723"/>
        <v>0</v>
      </c>
    </row>
    <row r="435" spans="1:13" ht="30.75" customHeight="1" x14ac:dyDescent="0.25">
      <c r="A435" s="46" t="s">
        <v>88</v>
      </c>
      <c r="B435" s="47" t="s">
        <v>89</v>
      </c>
      <c r="C435" s="14" t="s">
        <v>103</v>
      </c>
      <c r="D435" s="19">
        <f t="shared" si="714"/>
        <v>127533653.67000002</v>
      </c>
      <c r="E435" s="19">
        <f>E437+E441</f>
        <v>28453328.659999996</v>
      </c>
      <c r="F435" s="19">
        <f t="shared" ref="F435" si="724">F437+F441</f>
        <v>26304883.629999999</v>
      </c>
      <c r="G435" s="19">
        <f t="shared" ref="G435:M435" si="725">G437+G441</f>
        <v>29164185.020000003</v>
      </c>
      <c r="H435" s="19">
        <f t="shared" si="725"/>
        <v>22344434.320000004</v>
      </c>
      <c r="I435" s="19">
        <f t="shared" si="725"/>
        <v>21266822.040000003</v>
      </c>
      <c r="J435" s="19">
        <f t="shared" si="725"/>
        <v>0</v>
      </c>
      <c r="K435" s="19">
        <f t="shared" si="725"/>
        <v>0</v>
      </c>
      <c r="L435" s="19">
        <f t="shared" si="725"/>
        <v>0</v>
      </c>
      <c r="M435" s="19">
        <f t="shared" si="725"/>
        <v>0</v>
      </c>
    </row>
    <row r="436" spans="1:13" ht="30.75" customHeight="1" x14ac:dyDescent="0.25">
      <c r="A436" s="46"/>
      <c r="B436" s="47"/>
      <c r="C436" s="14" t="s">
        <v>104</v>
      </c>
      <c r="D436" s="19"/>
      <c r="E436" s="19"/>
      <c r="F436" s="19"/>
      <c r="G436" s="19"/>
      <c r="H436" s="19"/>
      <c r="I436" s="19"/>
      <c r="J436" s="19"/>
      <c r="K436" s="19"/>
      <c r="L436" s="19"/>
      <c r="M436" s="19"/>
    </row>
    <row r="437" spans="1:13" ht="52.5" customHeight="1" x14ac:dyDescent="0.25">
      <c r="A437" s="46"/>
      <c r="B437" s="47"/>
      <c r="C437" s="14" t="s">
        <v>105</v>
      </c>
      <c r="D437" s="19">
        <f t="shared" si="714"/>
        <v>127533653.67000002</v>
      </c>
      <c r="E437" s="19">
        <f>E438+E439+E440</f>
        <v>28453328.659999996</v>
      </c>
      <c r="F437" s="19">
        <f>F438+F439+F440</f>
        <v>26304883.629999999</v>
      </c>
      <c r="G437" s="19">
        <f t="shared" ref="G437:M437" si="726">G438+G439+G440</f>
        <v>29164185.020000003</v>
      </c>
      <c r="H437" s="19">
        <f t="shared" si="726"/>
        <v>22344434.320000004</v>
      </c>
      <c r="I437" s="19">
        <f t="shared" si="726"/>
        <v>21266822.040000003</v>
      </c>
      <c r="J437" s="19">
        <f t="shared" si="726"/>
        <v>0</v>
      </c>
      <c r="K437" s="19">
        <f t="shared" si="726"/>
        <v>0</v>
      </c>
      <c r="L437" s="19">
        <f t="shared" si="726"/>
        <v>0</v>
      </c>
      <c r="M437" s="19">
        <f t="shared" si="726"/>
        <v>0</v>
      </c>
    </row>
    <row r="438" spans="1:13" ht="30.75" customHeight="1" x14ac:dyDescent="0.25">
      <c r="A438" s="46"/>
      <c r="B438" s="47"/>
      <c r="C438" s="14" t="s">
        <v>106</v>
      </c>
      <c r="D438" s="19">
        <f t="shared" si="714"/>
        <v>123699310.39</v>
      </c>
      <c r="E438" s="19">
        <f>E445+E466+E473</f>
        <v>27692312.119999997</v>
      </c>
      <c r="F438" s="19">
        <f>F445+F466+F473</f>
        <v>25566861.75</v>
      </c>
      <c r="G438" s="19">
        <f t="shared" ref="G438:I438" si="727">G445+G466+G473</f>
        <v>28175883.400000002</v>
      </c>
      <c r="H438" s="19">
        <f t="shared" si="727"/>
        <v>21670932.700000003</v>
      </c>
      <c r="I438" s="19">
        <f t="shared" si="727"/>
        <v>20593320.420000002</v>
      </c>
      <c r="J438" s="19">
        <v>0</v>
      </c>
      <c r="K438" s="19">
        <v>0</v>
      </c>
      <c r="L438" s="19">
        <v>0</v>
      </c>
      <c r="M438" s="19">
        <v>0</v>
      </c>
    </row>
    <row r="439" spans="1:13" ht="30.75" customHeight="1" x14ac:dyDescent="0.25">
      <c r="A439" s="46"/>
      <c r="B439" s="47"/>
      <c r="C439" s="14" t="s">
        <v>107</v>
      </c>
      <c r="D439" s="19">
        <f t="shared" si="714"/>
        <v>3834343.2800000003</v>
      </c>
      <c r="E439" s="19">
        <f t="shared" ref="E439:F441" si="728">E446+E467+E474</f>
        <v>761016.54</v>
      </c>
      <c r="F439" s="19">
        <f t="shared" si="728"/>
        <v>738021.88</v>
      </c>
      <c r="G439" s="19">
        <f t="shared" ref="G439:I439" si="729">G446+G467+G474</f>
        <v>988301.62</v>
      </c>
      <c r="H439" s="19">
        <f t="shared" si="729"/>
        <v>673501.62</v>
      </c>
      <c r="I439" s="19">
        <f t="shared" si="729"/>
        <v>673501.62</v>
      </c>
      <c r="J439" s="19">
        <v>0</v>
      </c>
      <c r="K439" s="19">
        <v>0</v>
      </c>
      <c r="L439" s="19">
        <v>0</v>
      </c>
      <c r="M439" s="19">
        <v>0</v>
      </c>
    </row>
    <row r="440" spans="1:13" ht="30.75" customHeight="1" x14ac:dyDescent="0.25">
      <c r="A440" s="46"/>
      <c r="B440" s="47"/>
      <c r="C440" s="14" t="s">
        <v>108</v>
      </c>
      <c r="D440" s="19">
        <f t="shared" si="714"/>
        <v>0</v>
      </c>
      <c r="E440" s="19">
        <f t="shared" si="728"/>
        <v>0</v>
      </c>
      <c r="F440" s="19">
        <f t="shared" si="728"/>
        <v>0</v>
      </c>
      <c r="G440" s="19">
        <f t="shared" ref="G440:I440" si="730">G447+G468+G475</f>
        <v>0</v>
      </c>
      <c r="H440" s="19">
        <f t="shared" si="730"/>
        <v>0</v>
      </c>
      <c r="I440" s="19">
        <f t="shared" si="730"/>
        <v>0</v>
      </c>
      <c r="J440" s="19">
        <v>0</v>
      </c>
      <c r="K440" s="19">
        <v>0</v>
      </c>
      <c r="L440" s="19">
        <v>0</v>
      </c>
      <c r="M440" s="19">
        <v>0</v>
      </c>
    </row>
    <row r="441" spans="1:13" ht="30.75" customHeight="1" x14ac:dyDescent="0.25">
      <c r="A441" s="46"/>
      <c r="B441" s="47"/>
      <c r="C441" s="14" t="s">
        <v>109</v>
      </c>
      <c r="D441" s="19">
        <f t="shared" si="714"/>
        <v>0</v>
      </c>
      <c r="E441" s="19">
        <f t="shared" si="728"/>
        <v>0</v>
      </c>
      <c r="F441" s="19">
        <f t="shared" si="728"/>
        <v>0</v>
      </c>
      <c r="G441" s="19">
        <f t="shared" ref="G441:I441" si="731">G448+G469+G476</f>
        <v>0</v>
      </c>
      <c r="H441" s="19">
        <f t="shared" si="731"/>
        <v>0</v>
      </c>
      <c r="I441" s="19">
        <f t="shared" si="731"/>
        <v>0</v>
      </c>
      <c r="J441" s="19">
        <v>0</v>
      </c>
      <c r="K441" s="19">
        <v>0</v>
      </c>
      <c r="L441" s="19">
        <v>0</v>
      </c>
      <c r="M441" s="19">
        <v>0</v>
      </c>
    </row>
    <row r="442" spans="1:13" ht="30.75" customHeight="1" outlineLevel="1" x14ac:dyDescent="0.25">
      <c r="A442" s="40" t="s">
        <v>91</v>
      </c>
      <c r="B442" s="40" t="s">
        <v>92</v>
      </c>
      <c r="C442" s="10" t="s">
        <v>103</v>
      </c>
      <c r="D442" s="17">
        <f t="shared" si="714"/>
        <v>127021141.67000002</v>
      </c>
      <c r="E442" s="17">
        <f>E444+E448</f>
        <v>28449978.659999996</v>
      </c>
      <c r="F442" s="17">
        <f t="shared" ref="F442" si="732">F444+F448</f>
        <v>25810383.629999999</v>
      </c>
      <c r="G442" s="17">
        <f t="shared" ref="G442:I442" si="733">G444+G448</f>
        <v>29159431.020000003</v>
      </c>
      <c r="H442" s="17">
        <f t="shared" si="733"/>
        <v>22339480.320000004</v>
      </c>
      <c r="I442" s="17">
        <f t="shared" si="733"/>
        <v>21261868.040000003</v>
      </c>
      <c r="J442" s="17"/>
      <c r="K442" s="17"/>
      <c r="L442" s="17"/>
      <c r="M442" s="17"/>
    </row>
    <row r="443" spans="1:13" ht="30.75" customHeight="1" outlineLevel="1" x14ac:dyDescent="0.25">
      <c r="A443" s="40"/>
      <c r="B443" s="40"/>
      <c r="C443" s="10" t="s">
        <v>104</v>
      </c>
      <c r="D443" s="17"/>
      <c r="E443" s="17"/>
      <c r="F443" s="17"/>
      <c r="G443" s="17"/>
      <c r="H443" s="17"/>
      <c r="I443" s="17"/>
      <c r="J443" s="17"/>
      <c r="K443" s="17"/>
      <c r="L443" s="17"/>
      <c r="M443" s="17"/>
    </row>
    <row r="444" spans="1:13" ht="51.75" customHeight="1" outlineLevel="1" x14ac:dyDescent="0.25">
      <c r="A444" s="40"/>
      <c r="B444" s="40"/>
      <c r="C444" s="10" t="s">
        <v>105</v>
      </c>
      <c r="D444" s="17">
        <f t="shared" si="714"/>
        <v>127021141.67000002</v>
      </c>
      <c r="E444" s="17">
        <f>E445+E446+E447</f>
        <v>28449978.659999996</v>
      </c>
      <c r="F444" s="17">
        <f t="shared" ref="F444" si="734">F445+F446+F447</f>
        <v>25810383.629999999</v>
      </c>
      <c r="G444" s="17">
        <f t="shared" ref="G444:I444" si="735">G445+G446+G447</f>
        <v>29159431.020000003</v>
      </c>
      <c r="H444" s="17">
        <f t="shared" si="735"/>
        <v>22339480.320000004</v>
      </c>
      <c r="I444" s="17">
        <f t="shared" si="735"/>
        <v>21261868.040000003</v>
      </c>
      <c r="J444" s="17">
        <f t="shared" ref="J444:M444" si="736">J445+J446+J447</f>
        <v>0</v>
      </c>
      <c r="K444" s="17">
        <f t="shared" si="736"/>
        <v>0</v>
      </c>
      <c r="L444" s="17">
        <f t="shared" si="736"/>
        <v>0</v>
      </c>
      <c r="M444" s="17">
        <f t="shared" si="736"/>
        <v>0</v>
      </c>
    </row>
    <row r="445" spans="1:13" ht="30.75" customHeight="1" outlineLevel="1" x14ac:dyDescent="0.25">
      <c r="A445" s="40"/>
      <c r="B445" s="40"/>
      <c r="C445" s="10" t="s">
        <v>106</v>
      </c>
      <c r="D445" s="17">
        <f t="shared" si="714"/>
        <v>123209110.39</v>
      </c>
      <c r="E445" s="17">
        <f>E452+E459</f>
        <v>27692312.119999997</v>
      </c>
      <c r="F445" s="17">
        <f t="shared" ref="F445" si="737">F452+F459</f>
        <v>25076661.75</v>
      </c>
      <c r="G445" s="17">
        <f t="shared" ref="G445:I445" si="738">G452+G459</f>
        <v>28175883.400000002</v>
      </c>
      <c r="H445" s="17">
        <f t="shared" si="738"/>
        <v>21670932.700000003</v>
      </c>
      <c r="I445" s="17">
        <f t="shared" si="738"/>
        <v>20593320.420000002</v>
      </c>
      <c r="J445" s="17">
        <v>0</v>
      </c>
      <c r="K445" s="17">
        <v>0</v>
      </c>
      <c r="L445" s="17">
        <v>0</v>
      </c>
      <c r="M445" s="17">
        <v>0</v>
      </c>
    </row>
    <row r="446" spans="1:13" ht="30.75" customHeight="1" outlineLevel="1" x14ac:dyDescent="0.25">
      <c r="A446" s="40"/>
      <c r="B446" s="40"/>
      <c r="C446" s="10" t="s">
        <v>107</v>
      </c>
      <c r="D446" s="17">
        <f t="shared" si="714"/>
        <v>3812031.2800000003</v>
      </c>
      <c r="E446" s="17">
        <f>E453+E460</f>
        <v>757666.54</v>
      </c>
      <c r="F446" s="17">
        <f t="shared" ref="F446" si="739">F453+F460</f>
        <v>733721.88</v>
      </c>
      <c r="G446" s="17">
        <f t="shared" ref="G446:I446" si="740">G453+G460</f>
        <v>983547.62</v>
      </c>
      <c r="H446" s="17">
        <f t="shared" si="740"/>
        <v>668547.62</v>
      </c>
      <c r="I446" s="17">
        <f t="shared" si="740"/>
        <v>668547.62</v>
      </c>
      <c r="J446" s="17">
        <v>0</v>
      </c>
      <c r="K446" s="17">
        <v>0</v>
      </c>
      <c r="L446" s="17">
        <v>0</v>
      </c>
      <c r="M446" s="17">
        <v>0</v>
      </c>
    </row>
    <row r="447" spans="1:13" ht="30.75" customHeight="1" outlineLevel="1" x14ac:dyDescent="0.25">
      <c r="A447" s="40"/>
      <c r="B447" s="40"/>
      <c r="C447" s="10" t="s">
        <v>108</v>
      </c>
      <c r="D447" s="17">
        <f t="shared" si="714"/>
        <v>0</v>
      </c>
      <c r="E447" s="17">
        <f>E454+E461</f>
        <v>0</v>
      </c>
      <c r="F447" s="17">
        <f t="shared" ref="F447:F448" si="741">F454+F461</f>
        <v>0</v>
      </c>
      <c r="G447" s="17">
        <f t="shared" ref="G447:I447" si="742">G454+G461</f>
        <v>0</v>
      </c>
      <c r="H447" s="17">
        <f t="shared" si="742"/>
        <v>0</v>
      </c>
      <c r="I447" s="17">
        <f t="shared" si="742"/>
        <v>0</v>
      </c>
      <c r="J447" s="17">
        <f t="shared" ref="J447:M447" si="743">J454+J461</f>
        <v>0</v>
      </c>
      <c r="K447" s="17">
        <f t="shared" si="743"/>
        <v>0</v>
      </c>
      <c r="L447" s="17">
        <f t="shared" si="743"/>
        <v>0</v>
      </c>
      <c r="M447" s="17">
        <f t="shared" si="743"/>
        <v>0</v>
      </c>
    </row>
    <row r="448" spans="1:13" ht="30.75" customHeight="1" outlineLevel="1" x14ac:dyDescent="0.25">
      <c r="A448" s="40"/>
      <c r="B448" s="40"/>
      <c r="C448" s="10" t="s">
        <v>109</v>
      </c>
      <c r="D448" s="17">
        <f t="shared" si="714"/>
        <v>0</v>
      </c>
      <c r="E448" s="17">
        <f>E455+E462</f>
        <v>0</v>
      </c>
      <c r="F448" s="17">
        <f t="shared" si="741"/>
        <v>0</v>
      </c>
      <c r="G448" s="17">
        <f t="shared" ref="G448:I448" si="744">G455+G462</f>
        <v>0</v>
      </c>
      <c r="H448" s="17">
        <f t="shared" si="744"/>
        <v>0</v>
      </c>
      <c r="I448" s="17">
        <f t="shared" si="744"/>
        <v>0</v>
      </c>
      <c r="J448" s="17">
        <f t="shared" ref="J448:M448" si="745">J455+J462</f>
        <v>0</v>
      </c>
      <c r="K448" s="17">
        <f t="shared" si="745"/>
        <v>0</v>
      </c>
      <c r="L448" s="17">
        <f t="shared" si="745"/>
        <v>0</v>
      </c>
      <c r="M448" s="17">
        <f t="shared" si="745"/>
        <v>0</v>
      </c>
    </row>
    <row r="449" spans="1:13" ht="30.75" customHeight="1" outlineLevel="2" x14ac:dyDescent="0.25">
      <c r="A449" s="41" t="s">
        <v>162</v>
      </c>
      <c r="B449" s="40" t="s">
        <v>92</v>
      </c>
      <c r="C449" s="10" t="s">
        <v>103</v>
      </c>
      <c r="D449" s="17">
        <f t="shared" si="714"/>
        <v>121835702.03</v>
      </c>
      <c r="E449" s="17">
        <f>E451+E455</f>
        <v>27502895.489999998</v>
      </c>
      <c r="F449" s="17">
        <f t="shared" ref="F449" si="746">F451+F455</f>
        <v>24893231.280000001</v>
      </c>
      <c r="G449" s="17">
        <f t="shared" ref="G449:M449" si="747">G451+G455</f>
        <v>27748362.98</v>
      </c>
      <c r="H449" s="17">
        <f t="shared" si="747"/>
        <v>21384412.280000001</v>
      </c>
      <c r="I449" s="17">
        <f t="shared" si="747"/>
        <v>20306800</v>
      </c>
      <c r="J449" s="17">
        <f t="shared" si="747"/>
        <v>0</v>
      </c>
      <c r="K449" s="17">
        <f t="shared" si="747"/>
        <v>0</v>
      </c>
      <c r="L449" s="17">
        <f t="shared" si="747"/>
        <v>0</v>
      </c>
      <c r="M449" s="17">
        <f t="shared" si="747"/>
        <v>0</v>
      </c>
    </row>
    <row r="450" spans="1:13" ht="30.75" customHeight="1" outlineLevel="2" x14ac:dyDescent="0.25">
      <c r="A450" s="41"/>
      <c r="B450" s="40"/>
      <c r="C450" s="10" t="s">
        <v>104</v>
      </c>
      <c r="D450" s="17"/>
      <c r="E450" s="17"/>
      <c r="F450" s="17"/>
      <c r="G450" s="17"/>
      <c r="H450" s="17"/>
      <c r="I450" s="17"/>
      <c r="J450" s="17"/>
      <c r="K450" s="17"/>
      <c r="L450" s="17"/>
      <c r="M450" s="17"/>
    </row>
    <row r="451" spans="1:13" ht="54" customHeight="1" outlineLevel="2" x14ac:dyDescent="0.25">
      <c r="A451" s="41"/>
      <c r="B451" s="40"/>
      <c r="C451" s="10" t="s">
        <v>105</v>
      </c>
      <c r="D451" s="17">
        <f t="shared" si="714"/>
        <v>121835702.03</v>
      </c>
      <c r="E451" s="17">
        <f>E452+E453+E454</f>
        <v>27502895.489999998</v>
      </c>
      <c r="F451" s="17">
        <f t="shared" ref="F451" si="748">F452+F453+F454</f>
        <v>24893231.280000001</v>
      </c>
      <c r="G451" s="17">
        <f t="shared" ref="G451:M451" si="749">G452+G453+G454</f>
        <v>27748362.98</v>
      </c>
      <c r="H451" s="17">
        <f t="shared" si="749"/>
        <v>21384412.280000001</v>
      </c>
      <c r="I451" s="17">
        <f t="shared" si="749"/>
        <v>20306800</v>
      </c>
      <c r="J451" s="17">
        <f t="shared" si="749"/>
        <v>0</v>
      </c>
      <c r="K451" s="17">
        <f t="shared" si="749"/>
        <v>0</v>
      </c>
      <c r="L451" s="17">
        <f t="shared" si="749"/>
        <v>0</v>
      </c>
      <c r="M451" s="17">
        <f t="shared" si="749"/>
        <v>0</v>
      </c>
    </row>
    <row r="452" spans="1:13" ht="30.75" customHeight="1" outlineLevel="2" x14ac:dyDescent="0.25">
      <c r="A452" s="41"/>
      <c r="B452" s="40"/>
      <c r="C452" s="10" t="s">
        <v>106</v>
      </c>
      <c r="D452" s="17">
        <f t="shared" si="714"/>
        <v>121835702.03</v>
      </c>
      <c r="E452" s="17">
        <f>25149097.95+22436.98+2332382-1021.44</f>
        <v>27502895.489999998</v>
      </c>
      <c r="F452" s="17">
        <v>24893231.280000001</v>
      </c>
      <c r="G452" s="17">
        <f>27084803+436800+226759.98</f>
        <v>27748362.98</v>
      </c>
      <c r="H452" s="17">
        <v>21384412.280000001</v>
      </c>
      <c r="I452" s="17">
        <v>20306800</v>
      </c>
      <c r="J452" s="17">
        <v>0</v>
      </c>
      <c r="K452" s="17">
        <v>0</v>
      </c>
      <c r="L452" s="17">
        <v>0</v>
      </c>
      <c r="M452" s="17">
        <v>0</v>
      </c>
    </row>
    <row r="453" spans="1:13" ht="30.75" customHeight="1" outlineLevel="2" x14ac:dyDescent="0.25">
      <c r="A453" s="41"/>
      <c r="B453" s="40"/>
      <c r="C453" s="10" t="s">
        <v>107</v>
      </c>
      <c r="D453" s="17">
        <f t="shared" si="714"/>
        <v>0</v>
      </c>
      <c r="E453" s="17">
        <f t="shared" ref="E453:E455" si="750">F453+G453+H453+I453+J453</f>
        <v>0</v>
      </c>
      <c r="F453" s="17">
        <f t="shared" ref="F453:F455" si="751">G453+H453+I453+J453+K453</f>
        <v>0</v>
      </c>
      <c r="G453" s="17">
        <f t="shared" ref="G453:G455" si="752">H453+I453+J453+K453+L453</f>
        <v>0</v>
      </c>
      <c r="H453" s="17">
        <f t="shared" ref="H453:H455" si="753">I453+J453+K453+L453+M453</f>
        <v>0</v>
      </c>
      <c r="I453" s="17">
        <f t="shared" ref="I453:I455" si="754">J453+K453+L453+M453+N453</f>
        <v>0</v>
      </c>
      <c r="J453" s="17">
        <f t="shared" ref="J453:J455" si="755">K453+L453+M453+N453+O453</f>
        <v>0</v>
      </c>
      <c r="K453" s="17">
        <f t="shared" ref="K453:K455" si="756">L453+M453+N453+O453+P453</f>
        <v>0</v>
      </c>
      <c r="L453" s="17">
        <f t="shared" ref="L453:L455" si="757">M453+N453+O453+P453+Q453</f>
        <v>0</v>
      </c>
      <c r="M453" s="17">
        <f t="shared" ref="M453:M455" si="758">N453+O453+P453+Q453+R453</f>
        <v>0</v>
      </c>
    </row>
    <row r="454" spans="1:13" ht="30.75" customHeight="1" outlineLevel="2" x14ac:dyDescent="0.25">
      <c r="A454" s="41"/>
      <c r="B454" s="40"/>
      <c r="C454" s="10" t="s">
        <v>108</v>
      </c>
      <c r="D454" s="17">
        <f t="shared" si="714"/>
        <v>0</v>
      </c>
      <c r="E454" s="17">
        <f t="shared" si="750"/>
        <v>0</v>
      </c>
      <c r="F454" s="17">
        <f t="shared" si="751"/>
        <v>0</v>
      </c>
      <c r="G454" s="17">
        <f t="shared" si="752"/>
        <v>0</v>
      </c>
      <c r="H454" s="17">
        <f t="shared" si="753"/>
        <v>0</v>
      </c>
      <c r="I454" s="17">
        <f t="shared" si="754"/>
        <v>0</v>
      </c>
      <c r="J454" s="17">
        <f t="shared" si="755"/>
        <v>0</v>
      </c>
      <c r="K454" s="17">
        <f t="shared" si="756"/>
        <v>0</v>
      </c>
      <c r="L454" s="17">
        <f t="shared" si="757"/>
        <v>0</v>
      </c>
      <c r="M454" s="17">
        <f t="shared" si="758"/>
        <v>0</v>
      </c>
    </row>
    <row r="455" spans="1:13" ht="30.75" customHeight="1" outlineLevel="2" x14ac:dyDescent="0.25">
      <c r="A455" s="41"/>
      <c r="B455" s="40"/>
      <c r="C455" s="10" t="s">
        <v>109</v>
      </c>
      <c r="D455" s="17">
        <f t="shared" si="714"/>
        <v>0</v>
      </c>
      <c r="E455" s="17">
        <f t="shared" si="750"/>
        <v>0</v>
      </c>
      <c r="F455" s="17">
        <f t="shared" si="751"/>
        <v>0</v>
      </c>
      <c r="G455" s="17">
        <f t="shared" si="752"/>
        <v>0</v>
      </c>
      <c r="H455" s="17">
        <f t="shared" si="753"/>
        <v>0</v>
      </c>
      <c r="I455" s="17">
        <f t="shared" si="754"/>
        <v>0</v>
      </c>
      <c r="J455" s="17">
        <f t="shared" si="755"/>
        <v>0</v>
      </c>
      <c r="K455" s="17">
        <f t="shared" si="756"/>
        <v>0</v>
      </c>
      <c r="L455" s="17">
        <f t="shared" si="757"/>
        <v>0</v>
      </c>
      <c r="M455" s="17">
        <f t="shared" si="758"/>
        <v>0</v>
      </c>
    </row>
    <row r="456" spans="1:13" ht="30.75" customHeight="1" outlineLevel="2" x14ac:dyDescent="0.25">
      <c r="A456" s="40" t="s">
        <v>94</v>
      </c>
      <c r="B456" s="40" t="s">
        <v>20</v>
      </c>
      <c r="C456" s="10" t="s">
        <v>103</v>
      </c>
      <c r="D456" s="17">
        <f t="shared" si="714"/>
        <v>5185439.6399999997</v>
      </c>
      <c r="E456" s="17">
        <f>E458+E462</f>
        <v>947083.17</v>
      </c>
      <c r="F456" s="17">
        <f t="shared" ref="F456" si="759">F458+F462</f>
        <v>917152.35</v>
      </c>
      <c r="G456" s="17">
        <f t="shared" ref="G456:I456" si="760">G458+G462</f>
        <v>1411068.04</v>
      </c>
      <c r="H456" s="17">
        <f t="shared" si="760"/>
        <v>955068.04</v>
      </c>
      <c r="I456" s="17">
        <f t="shared" si="760"/>
        <v>955068.04</v>
      </c>
      <c r="J456" s="17">
        <f t="shared" ref="J456:M456" si="761">J458+J462</f>
        <v>0</v>
      </c>
      <c r="K456" s="17">
        <f t="shared" si="761"/>
        <v>0</v>
      </c>
      <c r="L456" s="17">
        <f t="shared" si="761"/>
        <v>0</v>
      </c>
      <c r="M456" s="17">
        <f t="shared" si="761"/>
        <v>0</v>
      </c>
    </row>
    <row r="457" spans="1:13" ht="30.75" customHeight="1" outlineLevel="2" x14ac:dyDescent="0.25">
      <c r="A457" s="40"/>
      <c r="B457" s="40"/>
      <c r="C457" s="10" t="s">
        <v>104</v>
      </c>
      <c r="D457" s="17"/>
      <c r="E457" s="17"/>
      <c r="F457" s="17"/>
      <c r="G457" s="17"/>
      <c r="H457" s="17"/>
      <c r="I457" s="17"/>
      <c r="J457" s="17"/>
      <c r="K457" s="17"/>
      <c r="L457" s="17"/>
      <c r="M457" s="17"/>
    </row>
    <row r="458" spans="1:13" ht="54.75" customHeight="1" outlineLevel="2" x14ac:dyDescent="0.25">
      <c r="A458" s="40"/>
      <c r="B458" s="40"/>
      <c r="C458" s="10" t="s">
        <v>105</v>
      </c>
      <c r="D458" s="17">
        <f t="shared" si="714"/>
        <v>5185439.6399999997</v>
      </c>
      <c r="E458" s="17">
        <f>E459+E460+E461</f>
        <v>947083.17</v>
      </c>
      <c r="F458" s="17">
        <f t="shared" ref="F458" si="762">F459+F460+F461</f>
        <v>917152.35</v>
      </c>
      <c r="G458" s="17">
        <f t="shared" ref="G458:I458" si="763">G459+G460+G461</f>
        <v>1411068.04</v>
      </c>
      <c r="H458" s="17">
        <f t="shared" si="763"/>
        <v>955068.04</v>
      </c>
      <c r="I458" s="17">
        <f t="shared" si="763"/>
        <v>955068.04</v>
      </c>
      <c r="J458" s="17">
        <f t="shared" ref="J458:M458" si="764">J459+J460+J461</f>
        <v>0</v>
      </c>
      <c r="K458" s="17">
        <f t="shared" si="764"/>
        <v>0</v>
      </c>
      <c r="L458" s="17">
        <f t="shared" si="764"/>
        <v>0</v>
      </c>
      <c r="M458" s="17">
        <f t="shared" si="764"/>
        <v>0</v>
      </c>
    </row>
    <row r="459" spans="1:13" ht="30.75" customHeight="1" outlineLevel="2" x14ac:dyDescent="0.25">
      <c r="A459" s="40"/>
      <c r="B459" s="40"/>
      <c r="C459" s="10" t="s">
        <v>106</v>
      </c>
      <c r="D459" s="17">
        <f t="shared" si="714"/>
        <v>1373408.3599999999</v>
      </c>
      <c r="E459" s="17">
        <v>189416.63</v>
      </c>
      <c r="F459" s="17">
        <v>183430.47</v>
      </c>
      <c r="G459" s="17">
        <f>286520.42+105000+30000+6000</f>
        <v>427520.42</v>
      </c>
      <c r="H459" s="17">
        <v>286520.42</v>
      </c>
      <c r="I459" s="17">
        <v>286520.42</v>
      </c>
      <c r="J459" s="17">
        <v>0</v>
      </c>
      <c r="K459" s="17">
        <v>0</v>
      </c>
      <c r="L459" s="17">
        <v>0</v>
      </c>
      <c r="M459" s="17">
        <v>0</v>
      </c>
    </row>
    <row r="460" spans="1:13" ht="30.75" customHeight="1" outlineLevel="2" x14ac:dyDescent="0.25">
      <c r="A460" s="40"/>
      <c r="B460" s="40"/>
      <c r="C460" s="10" t="s">
        <v>107</v>
      </c>
      <c r="D460" s="17">
        <f t="shared" si="714"/>
        <v>3812031.2800000003</v>
      </c>
      <c r="E460" s="17">
        <v>757666.54</v>
      </c>
      <c r="F460" s="17">
        <v>733721.88</v>
      </c>
      <c r="G460" s="17">
        <f>668547.62+70000+245000</f>
        <v>983547.62</v>
      </c>
      <c r="H460" s="17">
        <v>668547.62</v>
      </c>
      <c r="I460" s="17">
        <v>668547.62</v>
      </c>
      <c r="J460" s="17">
        <v>0</v>
      </c>
      <c r="K460" s="17">
        <v>0</v>
      </c>
      <c r="L460" s="17">
        <v>0</v>
      </c>
      <c r="M460" s="17">
        <v>0</v>
      </c>
    </row>
    <row r="461" spans="1:13" ht="30.75" customHeight="1" outlineLevel="2" x14ac:dyDescent="0.25">
      <c r="A461" s="40"/>
      <c r="B461" s="40"/>
      <c r="C461" s="10" t="s">
        <v>108</v>
      </c>
      <c r="D461" s="17">
        <f t="shared" si="714"/>
        <v>0</v>
      </c>
      <c r="E461" s="17">
        <v>0</v>
      </c>
      <c r="F461" s="17">
        <v>0</v>
      </c>
      <c r="G461" s="17">
        <v>0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</row>
    <row r="462" spans="1:13" ht="30.75" customHeight="1" outlineLevel="2" x14ac:dyDescent="0.25">
      <c r="A462" s="40"/>
      <c r="B462" s="40"/>
      <c r="C462" s="10" t="s">
        <v>109</v>
      </c>
      <c r="D462" s="17">
        <f t="shared" si="714"/>
        <v>0</v>
      </c>
      <c r="E462" s="17">
        <v>0</v>
      </c>
      <c r="F462" s="17">
        <v>0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0</v>
      </c>
    </row>
    <row r="463" spans="1:13" ht="30.75" customHeight="1" outlineLevel="1" x14ac:dyDescent="0.25">
      <c r="A463" s="40" t="s">
        <v>95</v>
      </c>
      <c r="B463" s="40" t="s">
        <v>51</v>
      </c>
      <c r="C463" s="10" t="s">
        <v>103</v>
      </c>
      <c r="D463" s="17">
        <f t="shared" si="714"/>
        <v>22312</v>
      </c>
      <c r="E463" s="17">
        <f>E465+E469</f>
        <v>3350</v>
      </c>
      <c r="F463" s="17">
        <f t="shared" ref="F463" si="765">F465+F469</f>
        <v>4300</v>
      </c>
      <c r="G463" s="17">
        <f t="shared" ref="G463:M463" si="766">G465+G469</f>
        <v>4754</v>
      </c>
      <c r="H463" s="17">
        <f t="shared" si="766"/>
        <v>4954</v>
      </c>
      <c r="I463" s="17">
        <f t="shared" si="766"/>
        <v>4954</v>
      </c>
      <c r="J463" s="17">
        <f t="shared" si="766"/>
        <v>0</v>
      </c>
      <c r="K463" s="17">
        <f t="shared" si="766"/>
        <v>0</v>
      </c>
      <c r="L463" s="17">
        <f t="shared" si="766"/>
        <v>0</v>
      </c>
      <c r="M463" s="17">
        <f t="shared" si="766"/>
        <v>0</v>
      </c>
    </row>
    <row r="464" spans="1:13" ht="30.75" customHeight="1" outlineLevel="1" x14ac:dyDescent="0.25">
      <c r="A464" s="40"/>
      <c r="B464" s="40"/>
      <c r="C464" s="10" t="s">
        <v>104</v>
      </c>
      <c r="D464" s="17"/>
      <c r="E464" s="17"/>
      <c r="F464" s="17"/>
      <c r="G464" s="17"/>
      <c r="H464" s="17"/>
      <c r="I464" s="17"/>
      <c r="J464" s="17"/>
      <c r="K464" s="17"/>
      <c r="L464" s="17"/>
      <c r="M464" s="17"/>
    </row>
    <row r="465" spans="1:16" ht="51" customHeight="1" outlineLevel="1" x14ac:dyDescent="0.25">
      <c r="A465" s="40"/>
      <c r="B465" s="40"/>
      <c r="C465" s="10" t="s">
        <v>105</v>
      </c>
      <c r="D465" s="17">
        <f t="shared" si="714"/>
        <v>22312</v>
      </c>
      <c r="E465" s="17">
        <f>E466+E467+E468</f>
        <v>3350</v>
      </c>
      <c r="F465" s="17">
        <f t="shared" ref="F465" si="767">F466+F467+F468</f>
        <v>4300</v>
      </c>
      <c r="G465" s="17">
        <f t="shared" ref="G465:M465" si="768">G466+G467+G468</f>
        <v>4754</v>
      </c>
      <c r="H465" s="17">
        <f t="shared" si="768"/>
        <v>4954</v>
      </c>
      <c r="I465" s="17">
        <f t="shared" si="768"/>
        <v>4954</v>
      </c>
      <c r="J465" s="17">
        <f t="shared" si="768"/>
        <v>0</v>
      </c>
      <c r="K465" s="17">
        <f t="shared" si="768"/>
        <v>0</v>
      </c>
      <c r="L465" s="17">
        <f t="shared" si="768"/>
        <v>0</v>
      </c>
      <c r="M465" s="17">
        <f t="shared" si="768"/>
        <v>0</v>
      </c>
    </row>
    <row r="466" spans="1:16" ht="30.75" customHeight="1" outlineLevel="1" x14ac:dyDescent="0.25">
      <c r="A466" s="40"/>
      <c r="B466" s="40"/>
      <c r="C466" s="10" t="s">
        <v>106</v>
      </c>
      <c r="D466" s="17"/>
      <c r="E466" s="17"/>
      <c r="F466" s="17"/>
      <c r="G466" s="17"/>
      <c r="H466" s="17"/>
      <c r="I466" s="17"/>
      <c r="J466" s="17"/>
      <c r="K466" s="17"/>
      <c r="L466" s="17"/>
      <c r="M466" s="17"/>
    </row>
    <row r="467" spans="1:16" ht="30.75" customHeight="1" outlineLevel="1" x14ac:dyDescent="0.25">
      <c r="A467" s="40"/>
      <c r="B467" s="40"/>
      <c r="C467" s="10" t="s">
        <v>107</v>
      </c>
      <c r="D467" s="17">
        <f t="shared" si="714"/>
        <v>22312</v>
      </c>
      <c r="E467" s="17">
        <v>3350</v>
      </c>
      <c r="F467" s="17">
        <v>4300</v>
      </c>
      <c r="G467" s="17">
        <f>4954-200</f>
        <v>4754</v>
      </c>
      <c r="H467" s="17">
        <v>4954</v>
      </c>
      <c r="I467" s="17">
        <v>4954</v>
      </c>
      <c r="J467" s="17">
        <v>0</v>
      </c>
      <c r="K467" s="17">
        <v>0</v>
      </c>
      <c r="L467" s="17">
        <v>0</v>
      </c>
      <c r="M467" s="17">
        <v>0</v>
      </c>
    </row>
    <row r="468" spans="1:16" ht="30.75" customHeight="1" outlineLevel="1" x14ac:dyDescent="0.25">
      <c r="A468" s="40"/>
      <c r="B468" s="40"/>
      <c r="C468" s="10" t="s">
        <v>108</v>
      </c>
      <c r="D468" s="17">
        <f t="shared" si="714"/>
        <v>0</v>
      </c>
      <c r="E468" s="17">
        <v>0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0</v>
      </c>
      <c r="P468" s="5">
        <f>G459+G361+G88+G53</f>
        <v>17474911.719999999</v>
      </c>
    </row>
    <row r="469" spans="1:16" ht="30.75" customHeight="1" outlineLevel="1" x14ac:dyDescent="0.25">
      <c r="A469" s="40"/>
      <c r="B469" s="40"/>
      <c r="C469" s="10" t="s">
        <v>109</v>
      </c>
      <c r="D469" s="17">
        <f t="shared" si="714"/>
        <v>0</v>
      </c>
      <c r="E469" s="17">
        <v>0</v>
      </c>
      <c r="F469" s="17">
        <v>0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P469" s="5">
        <f>G460+G362+G89+G54</f>
        <v>35117963.329999998</v>
      </c>
    </row>
    <row r="470" spans="1:16" ht="30.75" customHeight="1" outlineLevel="1" x14ac:dyDescent="0.25">
      <c r="A470" s="40" t="s">
        <v>96</v>
      </c>
      <c r="B470" s="40" t="s">
        <v>45</v>
      </c>
      <c r="C470" s="10" t="s">
        <v>103</v>
      </c>
      <c r="D470" s="17">
        <f t="shared" si="714"/>
        <v>490200</v>
      </c>
      <c r="E470" s="17">
        <f>E472+E476</f>
        <v>0</v>
      </c>
      <c r="F470" s="17">
        <f t="shared" ref="F470" si="769">F472+F476</f>
        <v>490200</v>
      </c>
      <c r="G470" s="17">
        <f t="shared" ref="G470:I470" si="770">G472+G476</f>
        <v>0</v>
      </c>
      <c r="H470" s="17">
        <f t="shared" si="770"/>
        <v>0</v>
      </c>
      <c r="I470" s="17">
        <f t="shared" si="770"/>
        <v>0</v>
      </c>
      <c r="J470" s="17">
        <v>0</v>
      </c>
      <c r="K470" s="17">
        <v>0</v>
      </c>
      <c r="L470" s="17">
        <v>0</v>
      </c>
      <c r="M470" s="17">
        <v>0</v>
      </c>
    </row>
    <row r="471" spans="1:16" ht="30.75" customHeight="1" outlineLevel="1" x14ac:dyDescent="0.25">
      <c r="A471" s="40"/>
      <c r="B471" s="40"/>
      <c r="C471" s="10" t="s">
        <v>104</v>
      </c>
      <c r="D471" s="17"/>
      <c r="E471" s="17"/>
      <c r="F471" s="17"/>
      <c r="G471" s="17"/>
      <c r="H471" s="17"/>
      <c r="I471" s="17"/>
      <c r="J471" s="17"/>
      <c r="K471" s="17"/>
      <c r="L471" s="17"/>
      <c r="M471" s="17"/>
    </row>
    <row r="472" spans="1:16" ht="49.5" customHeight="1" outlineLevel="1" x14ac:dyDescent="0.25">
      <c r="A472" s="40"/>
      <c r="B472" s="40"/>
      <c r="C472" s="10" t="s">
        <v>105</v>
      </c>
      <c r="D472" s="17">
        <f t="shared" si="714"/>
        <v>490200</v>
      </c>
      <c r="E472" s="17">
        <f>E473+E474+E475</f>
        <v>0</v>
      </c>
      <c r="F472" s="17">
        <f t="shared" ref="F472" si="771">F473+F474+F475</f>
        <v>490200</v>
      </c>
      <c r="G472" s="17">
        <f t="shared" ref="G472:I472" si="772">G473+G474+G475</f>
        <v>0</v>
      </c>
      <c r="H472" s="17">
        <f t="shared" si="772"/>
        <v>0</v>
      </c>
      <c r="I472" s="17">
        <f t="shared" si="772"/>
        <v>0</v>
      </c>
      <c r="J472" s="17">
        <v>0</v>
      </c>
      <c r="K472" s="17">
        <v>0</v>
      </c>
      <c r="L472" s="17">
        <v>0</v>
      </c>
      <c r="M472" s="17">
        <v>0</v>
      </c>
    </row>
    <row r="473" spans="1:16" ht="30.75" customHeight="1" outlineLevel="1" x14ac:dyDescent="0.25">
      <c r="A473" s="40"/>
      <c r="B473" s="40"/>
      <c r="C473" s="10" t="s">
        <v>106</v>
      </c>
      <c r="D473" s="17">
        <f t="shared" si="714"/>
        <v>490200</v>
      </c>
      <c r="E473" s="17">
        <f>E480</f>
        <v>0</v>
      </c>
      <c r="F473" s="17">
        <f t="shared" ref="F473" si="773">F480</f>
        <v>490200</v>
      </c>
      <c r="G473" s="17">
        <f t="shared" ref="G473:I473" si="774">G480</f>
        <v>0</v>
      </c>
      <c r="H473" s="17">
        <f t="shared" si="774"/>
        <v>0</v>
      </c>
      <c r="I473" s="17">
        <f t="shared" si="774"/>
        <v>0</v>
      </c>
      <c r="J473" s="17">
        <v>0</v>
      </c>
      <c r="K473" s="17">
        <v>0</v>
      </c>
      <c r="L473" s="17">
        <v>0</v>
      </c>
      <c r="M473" s="17">
        <v>0</v>
      </c>
    </row>
    <row r="474" spans="1:16" ht="30.75" customHeight="1" outlineLevel="1" x14ac:dyDescent="0.25">
      <c r="A474" s="40"/>
      <c r="B474" s="40"/>
      <c r="C474" s="10" t="s">
        <v>107</v>
      </c>
      <c r="D474" s="17">
        <f t="shared" si="714"/>
        <v>0</v>
      </c>
      <c r="E474" s="17">
        <f t="shared" ref="E474:F476" si="775">E481</f>
        <v>0</v>
      </c>
      <c r="F474" s="17">
        <f t="shared" si="775"/>
        <v>0</v>
      </c>
      <c r="G474" s="17">
        <f t="shared" ref="G474:I474" si="776">G481</f>
        <v>0</v>
      </c>
      <c r="H474" s="17">
        <f t="shared" si="776"/>
        <v>0</v>
      </c>
      <c r="I474" s="17">
        <f t="shared" si="776"/>
        <v>0</v>
      </c>
      <c r="J474" s="17">
        <v>0</v>
      </c>
      <c r="K474" s="17">
        <v>0</v>
      </c>
      <c r="L474" s="17">
        <v>0</v>
      </c>
      <c r="M474" s="17">
        <v>0</v>
      </c>
    </row>
    <row r="475" spans="1:16" ht="30.75" customHeight="1" outlineLevel="1" x14ac:dyDescent="0.25">
      <c r="A475" s="40"/>
      <c r="B475" s="40"/>
      <c r="C475" s="10" t="s">
        <v>108</v>
      </c>
      <c r="D475" s="17">
        <f t="shared" si="714"/>
        <v>0</v>
      </c>
      <c r="E475" s="17">
        <f t="shared" si="775"/>
        <v>0</v>
      </c>
      <c r="F475" s="17">
        <f t="shared" si="775"/>
        <v>0</v>
      </c>
      <c r="G475" s="17">
        <f t="shared" ref="G475:I475" si="777">G482</f>
        <v>0</v>
      </c>
      <c r="H475" s="17">
        <f t="shared" si="777"/>
        <v>0</v>
      </c>
      <c r="I475" s="17">
        <f t="shared" si="777"/>
        <v>0</v>
      </c>
      <c r="J475" s="17">
        <v>0</v>
      </c>
      <c r="K475" s="17">
        <v>0</v>
      </c>
      <c r="L475" s="17">
        <v>0</v>
      </c>
      <c r="M475" s="17">
        <v>0</v>
      </c>
    </row>
    <row r="476" spans="1:16" ht="30.75" customHeight="1" outlineLevel="1" x14ac:dyDescent="0.25">
      <c r="A476" s="40"/>
      <c r="B476" s="40"/>
      <c r="C476" s="10" t="s">
        <v>109</v>
      </c>
      <c r="D476" s="17">
        <f t="shared" si="714"/>
        <v>0</v>
      </c>
      <c r="E476" s="17">
        <f t="shared" si="775"/>
        <v>0</v>
      </c>
      <c r="F476" s="17">
        <f t="shared" si="775"/>
        <v>0</v>
      </c>
      <c r="G476" s="17">
        <f t="shared" ref="G476:I476" si="778">G483</f>
        <v>0</v>
      </c>
      <c r="H476" s="17">
        <f t="shared" si="778"/>
        <v>0</v>
      </c>
      <c r="I476" s="17">
        <f t="shared" si="778"/>
        <v>0</v>
      </c>
      <c r="J476" s="17">
        <v>0</v>
      </c>
      <c r="K476" s="17">
        <v>0</v>
      </c>
      <c r="L476" s="17">
        <v>0</v>
      </c>
      <c r="M476" s="17">
        <v>0</v>
      </c>
    </row>
    <row r="477" spans="1:16" ht="30.75" customHeight="1" outlineLevel="2" x14ac:dyDescent="0.25">
      <c r="A477" s="40" t="s">
        <v>97</v>
      </c>
      <c r="B477" s="40" t="s">
        <v>45</v>
      </c>
      <c r="C477" s="10" t="s">
        <v>103</v>
      </c>
      <c r="D477" s="17">
        <f t="shared" si="714"/>
        <v>490200</v>
      </c>
      <c r="E477" s="17">
        <f>E479+E483</f>
        <v>0</v>
      </c>
      <c r="F477" s="17">
        <f t="shared" ref="F477" si="779">F479+F483</f>
        <v>490200</v>
      </c>
      <c r="G477" s="17">
        <f t="shared" ref="G477:I477" si="780">G479+G483</f>
        <v>0</v>
      </c>
      <c r="H477" s="17">
        <f t="shared" si="780"/>
        <v>0</v>
      </c>
      <c r="I477" s="17">
        <f t="shared" si="780"/>
        <v>0</v>
      </c>
      <c r="J477" s="17">
        <v>0</v>
      </c>
      <c r="K477" s="17">
        <v>0</v>
      </c>
      <c r="L477" s="17">
        <v>0</v>
      </c>
      <c r="M477" s="17">
        <v>0</v>
      </c>
    </row>
    <row r="478" spans="1:16" ht="30.75" customHeight="1" outlineLevel="2" x14ac:dyDescent="0.25">
      <c r="A478" s="40"/>
      <c r="B478" s="40"/>
      <c r="C478" s="10" t="s">
        <v>104</v>
      </c>
      <c r="D478" s="17">
        <f t="shared" si="714"/>
        <v>0</v>
      </c>
      <c r="E478" s="17"/>
      <c r="F478" s="17"/>
      <c r="G478" s="17"/>
      <c r="H478" s="17"/>
      <c r="I478" s="17"/>
      <c r="J478" s="17"/>
      <c r="K478" s="17"/>
      <c r="L478" s="17"/>
      <c r="M478" s="17"/>
    </row>
    <row r="479" spans="1:16" ht="52.5" customHeight="1" outlineLevel="2" x14ac:dyDescent="0.25">
      <c r="A479" s="40"/>
      <c r="B479" s="40"/>
      <c r="C479" s="10" t="s">
        <v>105</v>
      </c>
      <c r="D479" s="17">
        <f t="shared" si="714"/>
        <v>490200</v>
      </c>
      <c r="E479" s="17">
        <f>E480+E481+E482</f>
        <v>0</v>
      </c>
      <c r="F479" s="17">
        <f t="shared" ref="F479" si="781">F480+F481+F482</f>
        <v>490200</v>
      </c>
      <c r="G479" s="17">
        <f t="shared" ref="G479:I479" si="782">G480+G481+G482</f>
        <v>0</v>
      </c>
      <c r="H479" s="17">
        <f t="shared" si="782"/>
        <v>0</v>
      </c>
      <c r="I479" s="17">
        <f t="shared" si="782"/>
        <v>0</v>
      </c>
      <c r="J479" s="17">
        <f t="shared" ref="J479:M479" si="783">J480+J481+J482</f>
        <v>1</v>
      </c>
      <c r="K479" s="17">
        <f t="shared" si="783"/>
        <v>2</v>
      </c>
      <c r="L479" s="17">
        <f t="shared" si="783"/>
        <v>3</v>
      </c>
      <c r="M479" s="17">
        <f t="shared" si="783"/>
        <v>4</v>
      </c>
    </row>
    <row r="480" spans="1:16" ht="30.75" customHeight="1" outlineLevel="2" x14ac:dyDescent="0.25">
      <c r="A480" s="40"/>
      <c r="B480" s="40"/>
      <c r="C480" s="10" t="s">
        <v>106</v>
      </c>
      <c r="D480" s="17">
        <f t="shared" si="714"/>
        <v>490200</v>
      </c>
      <c r="E480" s="17">
        <v>0</v>
      </c>
      <c r="F480" s="17">
        <v>490200</v>
      </c>
      <c r="G480" s="17">
        <v>0</v>
      </c>
      <c r="H480" s="17">
        <v>0</v>
      </c>
      <c r="I480" s="17">
        <v>0</v>
      </c>
      <c r="J480" s="17">
        <v>1</v>
      </c>
      <c r="K480" s="17">
        <v>2</v>
      </c>
      <c r="L480" s="17">
        <v>3</v>
      </c>
      <c r="M480" s="17">
        <v>4</v>
      </c>
    </row>
    <row r="481" spans="1:13" ht="30.75" customHeight="1" outlineLevel="2" x14ac:dyDescent="0.25">
      <c r="A481" s="40"/>
      <c r="B481" s="40"/>
      <c r="C481" s="10" t="s">
        <v>107</v>
      </c>
      <c r="D481" s="17">
        <f t="shared" si="714"/>
        <v>0</v>
      </c>
      <c r="E481" s="17">
        <f t="shared" ref="E481:E483" si="784">F481+G481+H481+I481+J481</f>
        <v>0</v>
      </c>
      <c r="F481" s="17">
        <f t="shared" ref="F481:F483" si="785">G481+H481+I481+J481+K481</f>
        <v>0</v>
      </c>
      <c r="G481" s="17">
        <f t="shared" ref="G481:G483" si="786">H481+I481+J481+K481+L481</f>
        <v>0</v>
      </c>
      <c r="H481" s="17">
        <f t="shared" ref="H481:H483" si="787">I481+J481+K481+L481+M481</f>
        <v>0</v>
      </c>
      <c r="I481" s="17">
        <f t="shared" ref="I481:I483" si="788">J481+K481+L481+M481+N481</f>
        <v>0</v>
      </c>
      <c r="J481" s="17">
        <f t="shared" ref="J481:J483" si="789">K481+L481+M481+N481+O481</f>
        <v>0</v>
      </c>
      <c r="K481" s="17">
        <f t="shared" ref="K481:K483" si="790">L481+M481+N481+O481+P481</f>
        <v>0</v>
      </c>
      <c r="L481" s="17">
        <f t="shared" ref="L481:L483" si="791">M481+N481+O481+P481+Q481</f>
        <v>0</v>
      </c>
      <c r="M481" s="17">
        <f t="shared" ref="M481:M483" si="792">N481+O481+P481+Q481+R481</f>
        <v>0</v>
      </c>
    </row>
    <row r="482" spans="1:13" ht="30.75" customHeight="1" outlineLevel="2" x14ac:dyDescent="0.25">
      <c r="A482" s="40"/>
      <c r="B482" s="40"/>
      <c r="C482" s="10" t="s">
        <v>108</v>
      </c>
      <c r="D482" s="17">
        <f t="shared" si="714"/>
        <v>0</v>
      </c>
      <c r="E482" s="17">
        <f t="shared" si="784"/>
        <v>0</v>
      </c>
      <c r="F482" s="17">
        <f t="shared" si="785"/>
        <v>0</v>
      </c>
      <c r="G482" s="17">
        <f t="shared" si="786"/>
        <v>0</v>
      </c>
      <c r="H482" s="17">
        <f t="shared" si="787"/>
        <v>0</v>
      </c>
      <c r="I482" s="17">
        <f t="shared" si="788"/>
        <v>0</v>
      </c>
      <c r="J482" s="17">
        <f t="shared" si="789"/>
        <v>0</v>
      </c>
      <c r="K482" s="17">
        <f t="shared" si="790"/>
        <v>0</v>
      </c>
      <c r="L482" s="17">
        <f t="shared" si="791"/>
        <v>0</v>
      </c>
      <c r="M482" s="17">
        <f t="shared" si="792"/>
        <v>0</v>
      </c>
    </row>
    <row r="483" spans="1:13" ht="30.75" customHeight="1" outlineLevel="2" x14ac:dyDescent="0.25">
      <c r="A483" s="40"/>
      <c r="B483" s="40"/>
      <c r="C483" s="10" t="s">
        <v>109</v>
      </c>
      <c r="D483" s="17">
        <f>E483+F483+G483+H483+I483</f>
        <v>0</v>
      </c>
      <c r="E483" s="17">
        <f t="shared" si="784"/>
        <v>0</v>
      </c>
      <c r="F483" s="17">
        <f t="shared" si="785"/>
        <v>0</v>
      </c>
      <c r="G483" s="17">
        <f t="shared" si="786"/>
        <v>0</v>
      </c>
      <c r="H483" s="17">
        <f t="shared" si="787"/>
        <v>0</v>
      </c>
      <c r="I483" s="17">
        <f t="shared" si="788"/>
        <v>0</v>
      </c>
      <c r="J483" s="17">
        <f t="shared" si="789"/>
        <v>0</v>
      </c>
      <c r="K483" s="17">
        <f t="shared" si="790"/>
        <v>0</v>
      </c>
      <c r="L483" s="17">
        <f t="shared" si="791"/>
        <v>0</v>
      </c>
      <c r="M483" s="17">
        <f t="shared" si="792"/>
        <v>0</v>
      </c>
    </row>
    <row r="484" spans="1:13" ht="30.75" customHeight="1" outlineLevel="1" thickBot="1" x14ac:dyDescent="0.3">
      <c r="D484" s="16"/>
    </row>
  </sheetData>
  <mergeCells count="152">
    <mergeCell ref="A260:A266"/>
    <mergeCell ref="B260:B266"/>
    <mergeCell ref="I1:M2"/>
    <mergeCell ref="A3:M4"/>
    <mergeCell ref="J6:J7"/>
    <mergeCell ref="K6:K7"/>
    <mergeCell ref="L6:L7"/>
    <mergeCell ref="M6:M7"/>
    <mergeCell ref="B5:B7"/>
    <mergeCell ref="A253:A259"/>
    <mergeCell ref="B253:B259"/>
    <mergeCell ref="A197:A203"/>
    <mergeCell ref="B197:B203"/>
    <mergeCell ref="A176:A182"/>
    <mergeCell ref="B176:B182"/>
    <mergeCell ref="A225:A231"/>
    <mergeCell ref="B225:B231"/>
    <mergeCell ref="A239:A245"/>
    <mergeCell ref="B239:B245"/>
    <mergeCell ref="A246:A252"/>
    <mergeCell ref="B246:B252"/>
    <mergeCell ref="A204:A210"/>
    <mergeCell ref="B204:B210"/>
    <mergeCell ref="A211:A217"/>
    <mergeCell ref="A477:A483"/>
    <mergeCell ref="B477:B483"/>
    <mergeCell ref="A295:A301"/>
    <mergeCell ref="B295:B301"/>
    <mergeCell ref="A456:A462"/>
    <mergeCell ref="B456:B462"/>
    <mergeCell ref="A463:A469"/>
    <mergeCell ref="B463:B469"/>
    <mergeCell ref="A470:A476"/>
    <mergeCell ref="B470:B476"/>
    <mergeCell ref="A435:A441"/>
    <mergeCell ref="B435:B441"/>
    <mergeCell ref="A442:A448"/>
    <mergeCell ref="B442:B448"/>
    <mergeCell ref="A449:A455"/>
    <mergeCell ref="B449:B455"/>
    <mergeCell ref="A414:A420"/>
    <mergeCell ref="B414:B420"/>
    <mergeCell ref="A421:A427"/>
    <mergeCell ref="B421:B427"/>
    <mergeCell ref="A428:A434"/>
    <mergeCell ref="B428:B434"/>
    <mergeCell ref="A393:A399"/>
    <mergeCell ref="B393:B399"/>
    <mergeCell ref="A400:A406"/>
    <mergeCell ref="B400:B406"/>
    <mergeCell ref="A407:A413"/>
    <mergeCell ref="B407:B413"/>
    <mergeCell ref="A365:A371"/>
    <mergeCell ref="B365:B371"/>
    <mergeCell ref="A372:A378"/>
    <mergeCell ref="B372:B378"/>
    <mergeCell ref="A386:A392"/>
    <mergeCell ref="B386:B392"/>
    <mergeCell ref="A379:A385"/>
    <mergeCell ref="B379:B385"/>
    <mergeCell ref="A344:A350"/>
    <mergeCell ref="B344:B350"/>
    <mergeCell ref="A351:A357"/>
    <mergeCell ref="B351:B357"/>
    <mergeCell ref="A358:A364"/>
    <mergeCell ref="B358:B364"/>
    <mergeCell ref="A288:A294"/>
    <mergeCell ref="B288:B294"/>
    <mergeCell ref="A330:A336"/>
    <mergeCell ref="B330:B336"/>
    <mergeCell ref="A337:A343"/>
    <mergeCell ref="B337:B343"/>
    <mergeCell ref="A302:A308"/>
    <mergeCell ref="B302:B308"/>
    <mergeCell ref="A309:A315"/>
    <mergeCell ref="B309:B315"/>
    <mergeCell ref="A316:A322"/>
    <mergeCell ref="B316:B322"/>
    <mergeCell ref="A323:A329"/>
    <mergeCell ref="B323:B329"/>
    <mergeCell ref="B211:B217"/>
    <mergeCell ref="A218:A224"/>
    <mergeCell ref="B218:B224"/>
    <mergeCell ref="A232:A238"/>
    <mergeCell ref="B232:B238"/>
    <mergeCell ref="A162:A168"/>
    <mergeCell ref="B162:B168"/>
    <mergeCell ref="A169:A175"/>
    <mergeCell ref="B169:B175"/>
    <mergeCell ref="A183:A189"/>
    <mergeCell ref="B183:B189"/>
    <mergeCell ref="A141:A147"/>
    <mergeCell ref="B141:B147"/>
    <mergeCell ref="A155:A161"/>
    <mergeCell ref="B155:B161"/>
    <mergeCell ref="A148:A154"/>
    <mergeCell ref="B148:B154"/>
    <mergeCell ref="A113:A119"/>
    <mergeCell ref="B113:B119"/>
    <mergeCell ref="A120:A126"/>
    <mergeCell ref="B120:B126"/>
    <mergeCell ref="A127:A133"/>
    <mergeCell ref="B127:B133"/>
    <mergeCell ref="A106:A112"/>
    <mergeCell ref="B106:B112"/>
    <mergeCell ref="A71:A77"/>
    <mergeCell ref="B71:B77"/>
    <mergeCell ref="A78:A84"/>
    <mergeCell ref="B78:B84"/>
    <mergeCell ref="A85:A91"/>
    <mergeCell ref="B85:B91"/>
    <mergeCell ref="A134:A140"/>
    <mergeCell ref="B134:B140"/>
    <mergeCell ref="I6:I7"/>
    <mergeCell ref="A8:A14"/>
    <mergeCell ref="B8:B14"/>
    <mergeCell ref="A15:A21"/>
    <mergeCell ref="B15:B21"/>
    <mergeCell ref="A22:A28"/>
    <mergeCell ref="B22:B28"/>
    <mergeCell ref="A5:A7"/>
    <mergeCell ref="C5:C7"/>
    <mergeCell ref="D5:M5"/>
    <mergeCell ref="D6:D7"/>
    <mergeCell ref="E6:E7"/>
    <mergeCell ref="F6:F7"/>
    <mergeCell ref="G6:G7"/>
    <mergeCell ref="H6:H7"/>
    <mergeCell ref="A274:A280"/>
    <mergeCell ref="B274:B280"/>
    <mergeCell ref="A267:A273"/>
    <mergeCell ref="B267:B273"/>
    <mergeCell ref="A281:A287"/>
    <mergeCell ref="B281:B287"/>
    <mergeCell ref="A190:A196"/>
    <mergeCell ref="B190:B196"/>
    <mergeCell ref="A29:A35"/>
    <mergeCell ref="B29:B35"/>
    <mergeCell ref="A50:A56"/>
    <mergeCell ref="B50:B56"/>
    <mergeCell ref="A57:A63"/>
    <mergeCell ref="B57:B63"/>
    <mergeCell ref="A64:A70"/>
    <mergeCell ref="B64:B70"/>
    <mergeCell ref="A36:A42"/>
    <mergeCell ref="B36:B42"/>
    <mergeCell ref="A43:A49"/>
    <mergeCell ref="B43:B49"/>
    <mergeCell ref="A92:A98"/>
    <mergeCell ref="B92:B98"/>
    <mergeCell ref="A99:A105"/>
    <mergeCell ref="B99:B105"/>
  </mergeCells>
  <pageMargins left="0.78740157480314965" right="0.31496062992125984" top="0.59055118110236227" bottom="0.59055118110236227" header="0.31496062992125984" footer="0.31496062992125984"/>
  <pageSetup paperSize="9" scale="40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1'!Область_печати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2024-11-25T08:42:38Z</dcterms:modified>
</cp:coreProperties>
</file>