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1"/>
  </bookViews>
  <sheets>
    <sheet name="приложение 3" sheetId="5" r:id="rId1"/>
    <sheet name="приложение 4" sheetId="6" r:id="rId2"/>
  </sheets>
  <definedNames>
    <definedName name="_xlnm.Print_Area" localSheetId="0">'приложение 3'!$A$1:$M$101</definedName>
    <definedName name="_xlnm.Print_Area" localSheetId="1">'приложение 4'!$A$1:$M$518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518" i="6"/>
  <c r="D517" i="6"/>
  <c r="D516" i="6"/>
  <c r="D515" i="6"/>
  <c r="D514" i="6"/>
  <c r="D512" i="6"/>
  <c r="D511" i="6"/>
  <c r="D510" i="6"/>
  <c r="D509" i="6"/>
  <c r="D508" i="6"/>
  <c r="D507" i="6"/>
  <c r="D505" i="6"/>
  <c r="D504" i="6"/>
  <c r="D503" i="6"/>
  <c r="D502" i="6"/>
  <c r="D501" i="6"/>
  <c r="D500" i="6"/>
  <c r="D498" i="6"/>
  <c r="D497" i="6"/>
  <c r="D496" i="6"/>
  <c r="D495" i="6"/>
  <c r="D494" i="6"/>
  <c r="D493" i="6"/>
  <c r="D491" i="6"/>
  <c r="D490" i="6"/>
  <c r="D489" i="6"/>
  <c r="D488" i="6"/>
  <c r="D487" i="6"/>
  <c r="D486" i="6"/>
  <c r="D484" i="6"/>
  <c r="D483" i="6"/>
  <c r="D482" i="6"/>
  <c r="D481" i="6"/>
  <c r="D480" i="6"/>
  <c r="D479" i="6"/>
  <c r="D477" i="6"/>
  <c r="D476" i="6"/>
  <c r="D475" i="6"/>
  <c r="D474" i="6"/>
  <c r="D473" i="6"/>
  <c r="D472" i="6"/>
  <c r="D470" i="6"/>
  <c r="D469" i="6"/>
  <c r="D468" i="6"/>
  <c r="D467" i="6"/>
  <c r="D466" i="6"/>
  <c r="D465" i="6"/>
  <c r="D463" i="6"/>
  <c r="D462" i="6"/>
  <c r="D461" i="6"/>
  <c r="D460" i="6"/>
  <c r="D459" i="6"/>
  <c r="D458" i="6"/>
  <c r="D456" i="6"/>
  <c r="D455" i="6"/>
  <c r="D454" i="6"/>
  <c r="D453" i="6"/>
  <c r="D452" i="6"/>
  <c r="D451" i="6"/>
  <c r="D449" i="6"/>
  <c r="D448" i="6"/>
  <c r="D447" i="6"/>
  <c r="D446" i="6"/>
  <c r="D445" i="6"/>
  <c r="D444" i="6"/>
  <c r="D442" i="6"/>
  <c r="D441" i="6"/>
  <c r="D440" i="6"/>
  <c r="D439" i="6"/>
  <c r="D438" i="6"/>
  <c r="D437" i="6"/>
  <c r="D435" i="6"/>
  <c r="D434" i="6"/>
  <c r="D433" i="6"/>
  <c r="D432" i="6"/>
  <c r="D431" i="6"/>
  <c r="D430" i="6"/>
  <c r="D428" i="6"/>
  <c r="D427" i="6"/>
  <c r="D426" i="6"/>
  <c r="D425" i="6"/>
  <c r="D424" i="6"/>
  <c r="D423" i="6"/>
  <c r="D421" i="6"/>
  <c r="D420" i="6"/>
  <c r="D419" i="6"/>
  <c r="D418" i="6"/>
  <c r="D417" i="6"/>
  <c r="D416" i="6"/>
  <c r="D414" i="6"/>
  <c r="D413" i="6"/>
  <c r="D412" i="6"/>
  <c r="D411" i="6"/>
  <c r="D410" i="6"/>
  <c r="D409" i="6"/>
  <c r="D407" i="6"/>
  <c r="D406" i="6"/>
  <c r="D405" i="6"/>
  <c r="D404" i="6"/>
  <c r="D403" i="6"/>
  <c r="D402" i="6"/>
  <c r="D400" i="6"/>
  <c r="D399" i="6"/>
  <c r="D398" i="6"/>
  <c r="D397" i="6"/>
  <c r="D396" i="6"/>
  <c r="D395" i="6"/>
  <c r="D393" i="6"/>
  <c r="D392" i="6"/>
  <c r="D391" i="6"/>
  <c r="D390" i="6"/>
  <c r="D389" i="6"/>
  <c r="D388" i="6"/>
  <c r="D386" i="6"/>
  <c r="D385" i="6"/>
  <c r="D384" i="6"/>
  <c r="D383" i="6"/>
  <c r="D382" i="6"/>
  <c r="D381" i="6"/>
  <c r="D379" i="6"/>
  <c r="D378" i="6"/>
  <c r="D377" i="6"/>
  <c r="D376" i="6"/>
  <c r="D375" i="6"/>
  <c r="D374" i="6"/>
  <c r="D372" i="6"/>
  <c r="D371" i="6"/>
  <c r="D370" i="6"/>
  <c r="D369" i="6"/>
  <c r="D368" i="6"/>
  <c r="D367" i="6"/>
  <c r="D365" i="6"/>
  <c r="D364" i="6"/>
  <c r="D363" i="6"/>
  <c r="D362" i="6"/>
  <c r="D361" i="6"/>
  <c r="D360" i="6"/>
  <c r="D358" i="6"/>
  <c r="D357" i="6"/>
  <c r="D356" i="6"/>
  <c r="D355" i="6"/>
  <c r="D354" i="6"/>
  <c r="D353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7" i="6"/>
  <c r="D336" i="6"/>
  <c r="D335" i="6"/>
  <c r="D334" i="6"/>
  <c r="D333" i="6"/>
  <c r="D332" i="6"/>
  <c r="D330" i="6"/>
  <c r="D329" i="6"/>
  <c r="D328" i="6"/>
  <c r="D327" i="6"/>
  <c r="D326" i="6"/>
  <c r="D325" i="6"/>
  <c r="D323" i="6"/>
  <c r="D322" i="6"/>
  <c r="D321" i="6"/>
  <c r="D320" i="6"/>
  <c r="D319" i="6"/>
  <c r="D318" i="6"/>
  <c r="D316" i="6"/>
  <c r="D315" i="6"/>
  <c r="D314" i="6"/>
  <c r="D313" i="6"/>
  <c r="D312" i="6"/>
  <c r="D311" i="6"/>
  <c r="D309" i="6"/>
  <c r="D308" i="6"/>
  <c r="D307" i="6"/>
  <c r="D306" i="6"/>
  <c r="D305" i="6"/>
  <c r="D304" i="6"/>
  <c r="D302" i="6"/>
  <c r="D301" i="6"/>
  <c r="D300" i="6"/>
  <c r="D299" i="6"/>
  <c r="D298" i="6"/>
  <c r="D297" i="6"/>
  <c r="D295" i="6"/>
  <c r="D294" i="6"/>
  <c r="D293" i="6"/>
  <c r="D292" i="6"/>
  <c r="D291" i="6"/>
  <c r="D290" i="6"/>
  <c r="D288" i="6"/>
  <c r="D287" i="6"/>
  <c r="D286" i="6"/>
  <c r="D285" i="6"/>
  <c r="D284" i="6"/>
  <c r="D283" i="6"/>
  <c r="D281" i="6"/>
  <c r="D280" i="6"/>
  <c r="D279" i="6"/>
  <c r="D278" i="6"/>
  <c r="D277" i="6"/>
  <c r="D276" i="6"/>
  <c r="D274" i="6"/>
  <c r="D273" i="6"/>
  <c r="D272" i="6"/>
  <c r="D271" i="6"/>
  <c r="D270" i="6"/>
  <c r="D269" i="6"/>
  <c r="D267" i="6"/>
  <c r="D266" i="6"/>
  <c r="D265" i="6"/>
  <c r="D264" i="6"/>
  <c r="D263" i="6"/>
  <c r="D262" i="6"/>
  <c r="D260" i="6"/>
  <c r="D259" i="6"/>
  <c r="D258" i="6"/>
  <c r="D257" i="6"/>
  <c r="D256" i="6"/>
  <c r="D255" i="6"/>
  <c r="D253" i="6"/>
  <c r="D252" i="6"/>
  <c r="D251" i="6"/>
  <c r="D250" i="6"/>
  <c r="D249" i="6"/>
  <c r="D248" i="6"/>
  <c r="D246" i="6"/>
  <c r="D245" i="6"/>
  <c r="D244" i="6"/>
  <c r="D243" i="6"/>
  <c r="D242" i="6"/>
  <c r="D241" i="6"/>
  <c r="D239" i="6"/>
  <c r="D238" i="6"/>
  <c r="D237" i="6"/>
  <c r="D236" i="6"/>
  <c r="D235" i="6"/>
  <c r="D234" i="6"/>
  <c r="D232" i="6"/>
  <c r="D231" i="6"/>
  <c r="D230" i="6"/>
  <c r="D229" i="6"/>
  <c r="D228" i="6"/>
  <c r="D227" i="6"/>
  <c r="D225" i="6"/>
  <c r="D224" i="6"/>
  <c r="D223" i="6"/>
  <c r="D222" i="6"/>
  <c r="D221" i="6"/>
  <c r="D220" i="6"/>
  <c r="D218" i="6"/>
  <c r="D217" i="6"/>
  <c r="D216" i="6"/>
  <c r="D215" i="6"/>
  <c r="D214" i="6"/>
  <c r="D213" i="6"/>
  <c r="D211" i="6"/>
  <c r="D210" i="6"/>
  <c r="D209" i="6"/>
  <c r="D208" i="6"/>
  <c r="D207" i="6"/>
  <c r="D206" i="6"/>
  <c r="D204" i="6"/>
  <c r="D203" i="6"/>
  <c r="D202" i="6"/>
  <c r="D201" i="6"/>
  <c r="D200" i="6"/>
  <c r="D199" i="6"/>
  <c r="D197" i="6"/>
  <c r="D196" i="6"/>
  <c r="D195" i="6"/>
  <c r="D194" i="6"/>
  <c r="D193" i="6"/>
  <c r="D192" i="6"/>
  <c r="D190" i="6"/>
  <c r="D189" i="6"/>
  <c r="D188" i="6"/>
  <c r="D187" i="6"/>
  <c r="D186" i="6"/>
  <c r="D185" i="6"/>
  <c r="D183" i="6"/>
  <c r="D182" i="6"/>
  <c r="D181" i="6"/>
  <c r="D180" i="6"/>
  <c r="D179" i="6"/>
  <c r="D178" i="6"/>
  <c r="D176" i="6"/>
  <c r="D175" i="6"/>
  <c r="D174" i="6"/>
  <c r="D173" i="6"/>
  <c r="D172" i="6"/>
  <c r="D171" i="6"/>
  <c r="D169" i="6"/>
  <c r="D168" i="6"/>
  <c r="D167" i="6"/>
  <c r="D166" i="6"/>
  <c r="D165" i="6"/>
  <c r="D164" i="6"/>
  <c r="D162" i="6"/>
  <c r="D161" i="6"/>
  <c r="D160" i="6"/>
  <c r="D159" i="6"/>
  <c r="D158" i="6"/>
  <c r="D157" i="6"/>
  <c r="D155" i="6"/>
  <c r="D154" i="6"/>
  <c r="D153" i="6"/>
  <c r="D152" i="6"/>
  <c r="D151" i="6"/>
  <c r="D150" i="6"/>
  <c r="D148" i="6"/>
  <c r="D147" i="6"/>
  <c r="D146" i="6"/>
  <c r="D145" i="6"/>
  <c r="D144" i="6"/>
  <c r="D143" i="6"/>
  <c r="D141" i="6"/>
  <c r="D140" i="6"/>
  <c r="D139" i="6"/>
  <c r="D138" i="6"/>
  <c r="D137" i="6"/>
  <c r="D136" i="6"/>
  <c r="D134" i="6"/>
  <c r="D133" i="6"/>
  <c r="D132" i="6"/>
  <c r="D131" i="6"/>
  <c r="D130" i="6"/>
  <c r="D129" i="6"/>
  <c r="D127" i="6"/>
  <c r="D126" i="6"/>
  <c r="D125" i="6"/>
  <c r="D124" i="6"/>
  <c r="D123" i="6"/>
  <c r="D122" i="6"/>
  <c r="D120" i="6"/>
  <c r="D119" i="6"/>
  <c r="D118" i="6"/>
  <c r="D117" i="6"/>
  <c r="D116" i="6"/>
  <c r="D115" i="6"/>
  <c r="D113" i="6"/>
  <c r="D112" i="6"/>
  <c r="D111" i="6"/>
  <c r="D110" i="6"/>
  <c r="D109" i="6"/>
  <c r="D108" i="6"/>
  <c r="D106" i="6"/>
  <c r="D105" i="6"/>
  <c r="D104" i="6"/>
  <c r="D103" i="6"/>
  <c r="D102" i="6"/>
  <c r="D101" i="6"/>
  <c r="D99" i="6"/>
  <c r="D98" i="6"/>
  <c r="D97" i="6"/>
  <c r="D96" i="6"/>
  <c r="D95" i="6"/>
  <c r="D94" i="6"/>
  <c r="D92" i="6"/>
  <c r="D91" i="6"/>
  <c r="D90" i="6"/>
  <c r="D89" i="6"/>
  <c r="D88" i="6"/>
  <c r="D87" i="6"/>
  <c r="D85" i="6"/>
  <c r="D84" i="6"/>
  <c r="D83" i="6"/>
  <c r="D82" i="6"/>
  <c r="D81" i="6"/>
  <c r="D80" i="6"/>
  <c r="D78" i="6"/>
  <c r="D77" i="6"/>
  <c r="D76" i="6"/>
  <c r="D75" i="6"/>
  <c r="D74" i="6"/>
  <c r="D73" i="6"/>
  <c r="D71" i="6"/>
  <c r="D70" i="6"/>
  <c r="D69" i="6"/>
  <c r="D68" i="6"/>
  <c r="D67" i="6"/>
  <c r="D66" i="6"/>
  <c r="D64" i="6"/>
  <c r="D63" i="6"/>
  <c r="D62" i="6"/>
  <c r="D61" i="6"/>
  <c r="D60" i="6"/>
  <c r="D59" i="6"/>
  <c r="D57" i="6"/>
  <c r="D56" i="6"/>
  <c r="D55" i="6"/>
  <c r="D54" i="6"/>
  <c r="D53" i="6"/>
  <c r="D52" i="6"/>
  <c r="D50" i="6"/>
  <c r="D49" i="6"/>
  <c r="D48" i="6"/>
  <c r="D47" i="6"/>
  <c r="D46" i="6"/>
  <c r="D45" i="6"/>
  <c r="D43" i="6"/>
  <c r="D42" i="6"/>
  <c r="D41" i="6"/>
  <c r="D40" i="6"/>
  <c r="D39" i="6"/>
  <c r="D38" i="6"/>
  <c r="D36" i="6"/>
  <c r="D35" i="6"/>
  <c r="D34" i="6"/>
  <c r="D33" i="6"/>
  <c r="D32" i="6"/>
  <c r="D31" i="6"/>
  <c r="D29" i="6"/>
  <c r="D28" i="6"/>
  <c r="D27" i="6"/>
  <c r="D26" i="6"/>
  <c r="D25" i="6"/>
  <c r="D24" i="6"/>
  <c r="D22" i="6"/>
  <c r="D18" i="6"/>
  <c r="D19" i="6"/>
  <c r="D20" i="6"/>
  <c r="D21" i="6"/>
  <c r="D17" i="6"/>
  <c r="D15" i="6"/>
  <c r="D11" i="6"/>
  <c r="D12" i="6"/>
  <c r="D13" i="6"/>
  <c r="D14" i="6"/>
  <c r="D10" i="6"/>
  <c r="D16" i="5"/>
  <c r="D14" i="5"/>
  <c r="D13" i="5" s="1"/>
  <c r="D101" i="5"/>
  <c r="D100" i="5"/>
  <c r="D99" i="5"/>
  <c r="D98" i="5"/>
  <c r="D97" i="5"/>
  <c r="D96" i="5"/>
  <c r="D94" i="5"/>
  <c r="D93" i="5"/>
  <c r="D92" i="5"/>
  <c r="D91" i="5"/>
  <c r="D90" i="5"/>
  <c r="D89" i="5"/>
  <c r="D87" i="5"/>
  <c r="D86" i="5"/>
  <c r="D85" i="5"/>
  <c r="D83" i="5"/>
  <c r="D82" i="5"/>
  <c r="D81" i="5"/>
  <c r="D80" i="5"/>
  <c r="D73" i="5"/>
  <c r="D72" i="5"/>
  <c r="D78" i="5"/>
  <c r="D77" i="5"/>
  <c r="D76" i="5"/>
  <c r="D75" i="5"/>
  <c r="D71" i="5"/>
  <c r="D70" i="5"/>
  <c r="D69" i="5"/>
  <c r="D68" i="5"/>
  <c r="D66" i="5"/>
  <c r="D64" i="5"/>
  <c r="D63" i="5"/>
  <c r="D62" i="5"/>
  <c r="D60" i="5"/>
  <c r="D56" i="5"/>
  <c r="D57" i="5"/>
  <c r="D58" i="5"/>
  <c r="D55" i="5"/>
  <c r="D54" i="5"/>
  <c r="D53" i="5"/>
  <c r="D52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29" i="5"/>
  <c r="F30" i="5"/>
  <c r="D30" i="5" s="1"/>
  <c r="G30" i="5"/>
  <c r="H30" i="5"/>
  <c r="I30" i="5"/>
  <c r="J30" i="5"/>
  <c r="E30" i="5"/>
  <c r="D19" i="5"/>
  <c r="D20" i="5"/>
  <c r="D21" i="5"/>
  <c r="D22" i="5"/>
  <c r="D23" i="5"/>
  <c r="D24" i="5"/>
  <c r="D25" i="5"/>
  <c r="D26" i="5"/>
  <c r="D27" i="5"/>
  <c r="D28" i="5"/>
  <c r="D18" i="5"/>
  <c r="M112" i="6"/>
  <c r="L112" i="6"/>
  <c r="K112" i="6"/>
  <c r="J112" i="6"/>
  <c r="I112" i="6"/>
  <c r="H112" i="6"/>
  <c r="G112" i="6"/>
  <c r="F112" i="6"/>
  <c r="E112" i="6"/>
  <c r="M111" i="6"/>
  <c r="L111" i="6"/>
  <c r="K111" i="6"/>
  <c r="J111" i="6"/>
  <c r="I111" i="6"/>
  <c r="H111" i="6"/>
  <c r="G111" i="6"/>
  <c r="F111" i="6"/>
  <c r="E111" i="6"/>
  <c r="M110" i="6"/>
  <c r="L110" i="6"/>
  <c r="K110" i="6"/>
  <c r="J110" i="6"/>
  <c r="I110" i="6"/>
  <c r="H110" i="6"/>
  <c r="G110" i="6"/>
  <c r="F110" i="6"/>
  <c r="E110" i="6"/>
  <c r="M108" i="6"/>
  <c r="L108" i="6"/>
  <c r="K108" i="6"/>
  <c r="J108" i="6"/>
  <c r="I108" i="6"/>
  <c r="H108" i="6"/>
  <c r="G108" i="6"/>
  <c r="F108" i="6"/>
  <c r="E108" i="6"/>
  <c r="M106" i="6"/>
  <c r="L106" i="6"/>
  <c r="K106" i="6"/>
  <c r="J106" i="6"/>
  <c r="I106" i="6"/>
  <c r="H106" i="6"/>
  <c r="G106" i="6"/>
  <c r="F106" i="6"/>
  <c r="E106" i="6"/>
  <c r="J225" i="6" l="1"/>
  <c r="J211" i="6"/>
  <c r="J29" i="6"/>
  <c r="J19" i="5" l="1"/>
  <c r="J100" i="5"/>
  <c r="J101" i="5"/>
  <c r="J46" i="5"/>
  <c r="H230" i="6"/>
  <c r="H229" i="6"/>
  <c r="H228" i="6"/>
  <c r="J375" i="6"/>
  <c r="M518" i="6"/>
  <c r="L518" i="6" s="1"/>
  <c r="K518" i="6" s="1"/>
  <c r="M517" i="6"/>
  <c r="L517" i="6"/>
  <c r="K517" i="6" s="1"/>
  <c r="M516" i="6"/>
  <c r="L516" i="6" s="1"/>
  <c r="J480" i="6"/>
  <c r="K480" i="6"/>
  <c r="L480" i="6"/>
  <c r="M480" i="6"/>
  <c r="J473" i="6"/>
  <c r="K473" i="6"/>
  <c r="L473" i="6"/>
  <c r="M473" i="6"/>
  <c r="J452" i="6"/>
  <c r="K452" i="6"/>
  <c r="L452" i="6"/>
  <c r="M452" i="6"/>
  <c r="J438" i="6"/>
  <c r="K438" i="6"/>
  <c r="L438" i="6"/>
  <c r="M438" i="6"/>
  <c r="K516" i="6" l="1"/>
  <c r="K514" i="6" s="1"/>
  <c r="L514" i="6"/>
  <c r="M514" i="6"/>
  <c r="F340" i="6"/>
  <c r="G340" i="6"/>
  <c r="H340" i="6"/>
  <c r="I340" i="6"/>
  <c r="J340" i="6"/>
  <c r="K340" i="6"/>
  <c r="L340" i="6"/>
  <c r="M340" i="6"/>
  <c r="F341" i="6"/>
  <c r="G341" i="6"/>
  <c r="H341" i="6"/>
  <c r="I341" i="6"/>
  <c r="J341" i="6"/>
  <c r="K341" i="6"/>
  <c r="L341" i="6"/>
  <c r="M341" i="6"/>
  <c r="F342" i="6"/>
  <c r="G342" i="6"/>
  <c r="H342" i="6"/>
  <c r="I342" i="6"/>
  <c r="J342" i="6"/>
  <c r="K342" i="6"/>
  <c r="L342" i="6"/>
  <c r="M342" i="6"/>
  <c r="J343" i="6"/>
  <c r="E341" i="6"/>
  <c r="E342" i="6"/>
  <c r="E340" i="6"/>
  <c r="M364" i="6"/>
  <c r="L364" i="6" s="1"/>
  <c r="M360" i="6"/>
  <c r="L360" i="6"/>
  <c r="K360" i="6"/>
  <c r="J360" i="6"/>
  <c r="J358" i="6" s="1"/>
  <c r="J71" i="5" s="1"/>
  <c r="I360" i="6"/>
  <c r="H360" i="6"/>
  <c r="G360" i="6"/>
  <c r="F360" i="6"/>
  <c r="E360" i="6"/>
  <c r="M358" i="6"/>
  <c r="M71" i="5" s="1"/>
  <c r="M357" i="6"/>
  <c r="L357" i="6" s="1"/>
  <c r="M353" i="6"/>
  <c r="L353" i="6"/>
  <c r="K353" i="6"/>
  <c r="J353" i="6"/>
  <c r="J351" i="6" s="1"/>
  <c r="J70" i="5" s="1"/>
  <c r="I353" i="6"/>
  <c r="H353" i="6"/>
  <c r="G353" i="6"/>
  <c r="F353" i="6"/>
  <c r="E353" i="6"/>
  <c r="M351" i="6"/>
  <c r="M70" i="5" s="1"/>
  <c r="F346" i="6"/>
  <c r="G346" i="6"/>
  <c r="M350" i="6"/>
  <c r="L350" i="6" s="1"/>
  <c r="L343" i="6" s="1"/>
  <c r="M346" i="6"/>
  <c r="M344" i="6" s="1"/>
  <c r="M69" i="5" s="1"/>
  <c r="L346" i="6"/>
  <c r="K346" i="6"/>
  <c r="J346" i="6"/>
  <c r="J344" i="6" s="1"/>
  <c r="J69" i="5" s="1"/>
  <c r="I346" i="6"/>
  <c r="H346" i="6"/>
  <c r="E346" i="6"/>
  <c r="H339" i="6"/>
  <c r="M339" i="6"/>
  <c r="L339" i="6"/>
  <c r="K339" i="6"/>
  <c r="G339" i="6"/>
  <c r="F339" i="6"/>
  <c r="E339" i="6"/>
  <c r="M343" i="6" l="1"/>
  <c r="M337" i="6" s="1"/>
  <c r="M68" i="5" s="1"/>
  <c r="I339" i="6"/>
  <c r="J339" i="6"/>
  <c r="J337" i="6" s="1"/>
  <c r="J68" i="5" s="1"/>
  <c r="L358" i="6"/>
  <c r="L71" i="5" s="1"/>
  <c r="K364" i="6"/>
  <c r="K357" i="6"/>
  <c r="L351" i="6"/>
  <c r="L70" i="5" s="1"/>
  <c r="K350" i="6"/>
  <c r="L344" i="6"/>
  <c r="L69" i="5" s="1"/>
  <c r="L337" i="6"/>
  <c r="L68" i="5" s="1"/>
  <c r="I326" i="6"/>
  <c r="J326" i="6"/>
  <c r="I327" i="6"/>
  <c r="J327" i="6"/>
  <c r="I228" i="6"/>
  <c r="J228" i="6"/>
  <c r="K228" i="6"/>
  <c r="L228" i="6"/>
  <c r="M228" i="6"/>
  <c r="I229" i="6"/>
  <c r="J229" i="6"/>
  <c r="K229" i="6"/>
  <c r="L229" i="6"/>
  <c r="M229" i="6"/>
  <c r="I230" i="6"/>
  <c r="J230" i="6"/>
  <c r="K230" i="6"/>
  <c r="L230" i="6"/>
  <c r="M230" i="6"/>
  <c r="I231" i="6"/>
  <c r="J231" i="6"/>
  <c r="K231" i="6"/>
  <c r="L231" i="6"/>
  <c r="M231" i="6"/>
  <c r="I234" i="6"/>
  <c r="J234" i="6"/>
  <c r="J232" i="6" s="1"/>
  <c r="J49" i="5" s="1"/>
  <c r="J48" i="5" s="1"/>
  <c r="K234" i="6"/>
  <c r="K232" i="6" s="1"/>
  <c r="L234" i="6"/>
  <c r="M234" i="6"/>
  <c r="J185" i="6"/>
  <c r="J183" i="6" s="1"/>
  <c r="J42" i="5" s="1"/>
  <c r="K185" i="6"/>
  <c r="K183" i="6" s="1"/>
  <c r="L185" i="6"/>
  <c r="L183" i="6" s="1"/>
  <c r="M185" i="6"/>
  <c r="M183" i="6" s="1"/>
  <c r="J187" i="6"/>
  <c r="I187" i="6"/>
  <c r="H187" i="6"/>
  <c r="J186" i="6"/>
  <c r="I186" i="6"/>
  <c r="H186" i="6"/>
  <c r="H172" i="6"/>
  <c r="I172" i="6"/>
  <c r="J172" i="6"/>
  <c r="K172" i="6"/>
  <c r="L172" i="6"/>
  <c r="M172" i="6"/>
  <c r="H137" i="6"/>
  <c r="I137" i="6"/>
  <c r="J137" i="6"/>
  <c r="K137" i="6"/>
  <c r="L137" i="6"/>
  <c r="M137" i="6"/>
  <c r="I80" i="6"/>
  <c r="J80" i="6"/>
  <c r="K80" i="6"/>
  <c r="L80" i="6"/>
  <c r="M80" i="6"/>
  <c r="M227" i="6" l="1"/>
  <c r="K227" i="6"/>
  <c r="I227" i="6"/>
  <c r="K343" i="6"/>
  <c r="K337" i="6" s="1"/>
  <c r="K68" i="5" s="1"/>
  <c r="L227" i="6"/>
  <c r="J227" i="6"/>
  <c r="I364" i="6"/>
  <c r="K358" i="6"/>
  <c r="K71" i="5" s="1"/>
  <c r="K351" i="6"/>
  <c r="K70" i="5" s="1"/>
  <c r="I357" i="6"/>
  <c r="I350" i="6"/>
  <c r="K344" i="6"/>
  <c r="K69" i="5" s="1"/>
  <c r="I343" i="6" l="1"/>
  <c r="I337" i="6" s="1"/>
  <c r="I68" i="5" s="1"/>
  <c r="H364" i="6"/>
  <c r="I358" i="6"/>
  <c r="I71" i="5" s="1"/>
  <c r="I351" i="6"/>
  <c r="I70" i="5" s="1"/>
  <c r="H357" i="6"/>
  <c r="H350" i="6"/>
  <c r="I344" i="6"/>
  <c r="I69" i="5" s="1"/>
  <c r="J31" i="6"/>
  <c r="H343" i="6" l="1"/>
  <c r="H337" i="6" s="1"/>
  <c r="H68" i="5" s="1"/>
  <c r="G350" i="6"/>
  <c r="G364" i="6"/>
  <c r="H358" i="6"/>
  <c r="H71" i="5" s="1"/>
  <c r="G357" i="6"/>
  <c r="H351" i="6"/>
  <c r="H70" i="5" s="1"/>
  <c r="H344" i="6"/>
  <c r="H69" i="5" s="1"/>
  <c r="G494" i="6"/>
  <c r="G487" i="6"/>
  <c r="G343" i="6" l="1"/>
  <c r="G337" i="6" s="1"/>
  <c r="G68" i="5" s="1"/>
  <c r="F350" i="6"/>
  <c r="F364" i="6"/>
  <c r="G358" i="6"/>
  <c r="G71" i="5" s="1"/>
  <c r="F357" i="6"/>
  <c r="G351" i="6"/>
  <c r="G70" i="5" s="1"/>
  <c r="G344" i="6"/>
  <c r="G69" i="5" s="1"/>
  <c r="G495" i="6"/>
  <c r="G397" i="6"/>
  <c r="G89" i="6"/>
  <c r="F343" i="6" l="1"/>
  <c r="E364" i="6"/>
  <c r="F358" i="6"/>
  <c r="F71" i="5" s="1"/>
  <c r="E357" i="6"/>
  <c r="F351" i="6"/>
  <c r="F70" i="5" s="1"/>
  <c r="F344" i="6"/>
  <c r="F69" i="5" s="1"/>
  <c r="F337" i="6"/>
  <c r="F68" i="5" s="1"/>
  <c r="E350" i="6"/>
  <c r="E343" i="6" s="1"/>
  <c r="G459" i="6"/>
  <c r="G67" i="6"/>
  <c r="E358" i="6" l="1"/>
  <c r="E351" i="6"/>
  <c r="E344" i="6"/>
  <c r="G165" i="6"/>
  <c r="G144" i="6"/>
  <c r="G151" i="6"/>
  <c r="E70" i="5" l="1"/>
  <c r="E71" i="5"/>
  <c r="E69" i="5"/>
  <c r="E337" i="6"/>
  <c r="F284" i="6"/>
  <c r="G284" i="6"/>
  <c r="H284" i="6"/>
  <c r="F285" i="6"/>
  <c r="G285" i="6"/>
  <c r="H285" i="6"/>
  <c r="F286" i="6"/>
  <c r="G286" i="6"/>
  <c r="H286" i="6"/>
  <c r="F287" i="6"/>
  <c r="G287" i="6"/>
  <c r="H287" i="6"/>
  <c r="E285" i="6"/>
  <c r="E68" i="5" l="1"/>
  <c r="G193" i="6"/>
  <c r="G396" i="6"/>
  <c r="G235" i="6"/>
  <c r="G88" i="6"/>
  <c r="G32" i="6"/>
  <c r="G265" i="6" l="1"/>
  <c r="G258" i="6"/>
  <c r="G60" i="6" l="1"/>
  <c r="G270" i="6"/>
  <c r="E185" i="6"/>
  <c r="E183" i="6" s="1"/>
  <c r="F172" i="6"/>
  <c r="G172" i="6"/>
  <c r="E172" i="6"/>
  <c r="G75" i="6"/>
  <c r="G40" i="6"/>
  <c r="G222" i="6"/>
  <c r="G502" i="6"/>
  <c r="G236" i="6"/>
  <c r="G237" i="6"/>
  <c r="G215" i="6"/>
  <c r="M203" i="6"/>
  <c r="L203" i="6" s="1"/>
  <c r="K203" i="6" s="1"/>
  <c r="J203" i="6" s="1"/>
  <c r="I203" i="6" s="1"/>
  <c r="H203" i="6" s="1"/>
  <c r="G203" i="6" s="1"/>
  <c r="F203" i="6" s="1"/>
  <c r="E203" i="6" s="1"/>
  <c r="M202" i="6"/>
  <c r="L202" i="6" s="1"/>
  <c r="M199" i="6" l="1"/>
  <c r="M197" i="6" s="1"/>
  <c r="K202" i="6"/>
  <c r="L199" i="6"/>
  <c r="L197" i="6" s="1"/>
  <c r="I284" i="6"/>
  <c r="J284" i="6"/>
  <c r="K284" i="6"/>
  <c r="L284" i="6"/>
  <c r="M284" i="6"/>
  <c r="G283" i="6"/>
  <c r="I285" i="6"/>
  <c r="J285" i="6"/>
  <c r="K285" i="6"/>
  <c r="L285" i="6"/>
  <c r="M285" i="6"/>
  <c r="I286" i="6"/>
  <c r="J286" i="6"/>
  <c r="K286" i="6"/>
  <c r="L286" i="6"/>
  <c r="M286" i="6"/>
  <c r="I287" i="6"/>
  <c r="J287" i="6"/>
  <c r="K287" i="6"/>
  <c r="L287" i="6"/>
  <c r="M287" i="6"/>
  <c r="E286" i="6"/>
  <c r="E287" i="6"/>
  <c r="E284" i="6"/>
  <c r="E283" i="6" s="1"/>
  <c r="E281" i="6" s="1"/>
  <c r="E57" i="5" s="1"/>
  <c r="M290" i="6"/>
  <c r="M288" i="6" s="1"/>
  <c r="M58" i="5" s="1"/>
  <c r="L290" i="6"/>
  <c r="K290" i="6"/>
  <c r="K288" i="6" s="1"/>
  <c r="K58" i="5" s="1"/>
  <c r="J290" i="6"/>
  <c r="J288" i="6" s="1"/>
  <c r="J58" i="5" s="1"/>
  <c r="I290" i="6"/>
  <c r="I288" i="6" s="1"/>
  <c r="I58" i="5" s="1"/>
  <c r="H290" i="6"/>
  <c r="H288" i="6" s="1"/>
  <c r="H58" i="5" s="1"/>
  <c r="G290" i="6"/>
  <c r="G288" i="6" s="1"/>
  <c r="G58" i="5" s="1"/>
  <c r="F290" i="6"/>
  <c r="F288" i="6" s="1"/>
  <c r="F58" i="5" s="1"/>
  <c r="E290" i="6"/>
  <c r="L288" i="6"/>
  <c r="L58" i="5" s="1"/>
  <c r="H270" i="6"/>
  <c r="I270" i="6"/>
  <c r="J270" i="6"/>
  <c r="K270" i="6"/>
  <c r="L270" i="6"/>
  <c r="M270" i="6"/>
  <c r="H271" i="6"/>
  <c r="I271" i="6"/>
  <c r="J271" i="6"/>
  <c r="K271" i="6"/>
  <c r="L271" i="6"/>
  <c r="M271" i="6"/>
  <c r="H272" i="6"/>
  <c r="I272" i="6"/>
  <c r="J272" i="6"/>
  <c r="K272" i="6"/>
  <c r="L272" i="6"/>
  <c r="M272" i="6"/>
  <c r="H273" i="6"/>
  <c r="I273" i="6"/>
  <c r="J273" i="6"/>
  <c r="K273" i="6"/>
  <c r="L273" i="6"/>
  <c r="M273" i="6"/>
  <c r="G271" i="6"/>
  <c r="G272" i="6"/>
  <c r="G273" i="6"/>
  <c r="M276" i="6"/>
  <c r="M274" i="6" s="1"/>
  <c r="M267" i="6" s="1"/>
  <c r="L276" i="6"/>
  <c r="K276" i="6"/>
  <c r="K274" i="6" s="1"/>
  <c r="K267" i="6" s="1"/>
  <c r="J276" i="6"/>
  <c r="J274" i="6" s="1"/>
  <c r="I276" i="6"/>
  <c r="I274" i="6" s="1"/>
  <c r="I56" i="5" s="1"/>
  <c r="H276" i="6"/>
  <c r="H274" i="6" s="1"/>
  <c r="G276" i="6"/>
  <c r="G274" i="6" s="1"/>
  <c r="F276" i="6"/>
  <c r="F274" i="6" s="1"/>
  <c r="F56" i="5" s="1"/>
  <c r="E276" i="6"/>
  <c r="L274" i="6"/>
  <c r="L267" i="6" s="1"/>
  <c r="L283" i="6"/>
  <c r="L281" i="6" s="1"/>
  <c r="L57" i="5" s="1"/>
  <c r="H283" i="6"/>
  <c r="H281" i="6" s="1"/>
  <c r="H57" i="5" s="1"/>
  <c r="F283" i="6"/>
  <c r="J267" i="6" l="1"/>
  <c r="J55" i="5" s="1"/>
  <c r="J56" i="5"/>
  <c r="J283" i="6"/>
  <c r="J281" i="6" s="1"/>
  <c r="J57" i="5" s="1"/>
  <c r="F281" i="6"/>
  <c r="F57" i="5" s="1"/>
  <c r="M283" i="6"/>
  <c r="M281" i="6" s="1"/>
  <c r="M57" i="5" s="1"/>
  <c r="K283" i="6"/>
  <c r="K281" i="6" s="1"/>
  <c r="K57" i="5" s="1"/>
  <c r="I283" i="6"/>
  <c r="I281" i="6" s="1"/>
  <c r="I57" i="5" s="1"/>
  <c r="E274" i="6"/>
  <c r="E56" i="5" s="1"/>
  <c r="G267" i="6"/>
  <c r="G56" i="5"/>
  <c r="I267" i="6"/>
  <c r="I55" i="5" s="1"/>
  <c r="H267" i="6"/>
  <c r="H56" i="5"/>
  <c r="E288" i="6"/>
  <c r="J202" i="6"/>
  <c r="K199" i="6"/>
  <c r="K197" i="6" s="1"/>
  <c r="G269" i="6"/>
  <c r="G281" i="6"/>
  <c r="M266" i="6"/>
  <c r="L266" i="6" s="1"/>
  <c r="K266" i="6" s="1"/>
  <c r="J266" i="6" s="1"/>
  <c r="I266" i="6" s="1"/>
  <c r="H266" i="6" s="1"/>
  <c r="G266" i="6" s="1"/>
  <c r="F266" i="6" s="1"/>
  <c r="E266" i="6" s="1"/>
  <c r="M264" i="6"/>
  <c r="L264" i="6" s="1"/>
  <c r="K264" i="6" s="1"/>
  <c r="J264" i="6" s="1"/>
  <c r="I264" i="6" s="1"/>
  <c r="H264" i="6" s="1"/>
  <c r="G264" i="6" s="1"/>
  <c r="F264" i="6" s="1"/>
  <c r="E264" i="6" s="1"/>
  <c r="M263" i="6"/>
  <c r="L263" i="6" s="1"/>
  <c r="E58" i="5" l="1"/>
  <c r="G57" i="5"/>
  <c r="J199" i="6"/>
  <c r="J197" i="6" s="1"/>
  <c r="J44" i="5" s="1"/>
  <c r="I202" i="6"/>
  <c r="M262" i="6"/>
  <c r="M260" i="6" s="1"/>
  <c r="M54" i="5" s="1"/>
  <c r="L262" i="6"/>
  <c r="L260" i="6" s="1"/>
  <c r="L54" i="5" s="1"/>
  <c r="K263" i="6"/>
  <c r="K38" i="6"/>
  <c r="K36" i="6" s="1"/>
  <c r="L38" i="6"/>
  <c r="L36" i="6" s="1"/>
  <c r="M38" i="6"/>
  <c r="M36" i="6" s="1"/>
  <c r="J38" i="6"/>
  <c r="J36" i="6" s="1"/>
  <c r="J20" i="5" s="1"/>
  <c r="F45" i="6"/>
  <c r="F43" i="6" s="1"/>
  <c r="F21" i="5" s="1"/>
  <c r="G45" i="6"/>
  <c r="G43" i="6" s="1"/>
  <c r="G21" i="5" s="1"/>
  <c r="H45" i="6"/>
  <c r="H43" i="6" s="1"/>
  <c r="H21" i="5" s="1"/>
  <c r="I45" i="6"/>
  <c r="I43" i="6" s="1"/>
  <c r="I21" i="5" s="1"/>
  <c r="J45" i="6"/>
  <c r="J43" i="6" s="1"/>
  <c r="J21" i="5" s="1"/>
  <c r="K45" i="6"/>
  <c r="K43" i="6" s="1"/>
  <c r="L45" i="6"/>
  <c r="L43" i="6" s="1"/>
  <c r="M45" i="6"/>
  <c r="M43" i="6" s="1"/>
  <c r="J52" i="6"/>
  <c r="J50" i="6" s="1"/>
  <c r="J22" i="5" s="1"/>
  <c r="K52" i="6"/>
  <c r="K50" i="6" s="1"/>
  <c r="L52" i="6"/>
  <c r="L50" i="6" s="1"/>
  <c r="M52" i="6"/>
  <c r="M50" i="6" s="1"/>
  <c r="J66" i="6"/>
  <c r="J64" i="6" s="1"/>
  <c r="J24" i="5" s="1"/>
  <c r="K66" i="6"/>
  <c r="K64" i="6" s="1"/>
  <c r="L66" i="6"/>
  <c r="L64" i="6" s="1"/>
  <c r="M66" i="6"/>
  <c r="M64" i="6" s="1"/>
  <c r="M76" i="6"/>
  <c r="L76" i="6" s="1"/>
  <c r="K76" i="6" s="1"/>
  <c r="J76" i="6" s="1"/>
  <c r="I76" i="6" s="1"/>
  <c r="H76" i="6" s="1"/>
  <c r="G76" i="6" s="1"/>
  <c r="F76" i="6" s="1"/>
  <c r="E76" i="6" s="1"/>
  <c r="M77" i="6"/>
  <c r="G83" i="6"/>
  <c r="G84" i="6"/>
  <c r="M90" i="6"/>
  <c r="L90" i="6" s="1"/>
  <c r="K90" i="6" s="1"/>
  <c r="J90" i="6" s="1"/>
  <c r="I90" i="6" s="1"/>
  <c r="H90" i="6" s="1"/>
  <c r="G90" i="6" s="1"/>
  <c r="F90" i="6" s="1"/>
  <c r="E90" i="6" s="1"/>
  <c r="M91" i="6"/>
  <c r="L91" i="6" s="1"/>
  <c r="K91" i="6" s="1"/>
  <c r="J91" i="6" s="1"/>
  <c r="I91" i="6" s="1"/>
  <c r="H91" i="6" s="1"/>
  <c r="G91" i="6" s="1"/>
  <c r="F91" i="6" s="1"/>
  <c r="E91" i="6" s="1"/>
  <c r="M98" i="6"/>
  <c r="M97" i="6"/>
  <c r="M96" i="6"/>
  <c r="M104" i="6"/>
  <c r="L104" i="6" s="1"/>
  <c r="K104" i="6" s="1"/>
  <c r="J104" i="6" s="1"/>
  <c r="I104" i="6" s="1"/>
  <c r="H104" i="6" s="1"/>
  <c r="G104" i="6" s="1"/>
  <c r="F104" i="6" s="1"/>
  <c r="E104" i="6" s="1"/>
  <c r="M103" i="6"/>
  <c r="L103" i="6" s="1"/>
  <c r="M105" i="6"/>
  <c r="L105" i="6" s="1"/>
  <c r="K105" i="6" s="1"/>
  <c r="J105" i="6" s="1"/>
  <c r="I105" i="6" s="1"/>
  <c r="H105" i="6" s="1"/>
  <c r="G105" i="6" s="1"/>
  <c r="F105" i="6" s="1"/>
  <c r="E105" i="6" s="1"/>
  <c r="M119" i="6"/>
  <c r="L119" i="6"/>
  <c r="K119" i="6"/>
  <c r="J119" i="6"/>
  <c r="M118" i="6"/>
  <c r="L118" i="6"/>
  <c r="K118" i="6"/>
  <c r="J118" i="6"/>
  <c r="M117" i="6"/>
  <c r="L117" i="6"/>
  <c r="K117" i="6"/>
  <c r="J117" i="6"/>
  <c r="M115" i="6"/>
  <c r="L115" i="6"/>
  <c r="K115" i="6"/>
  <c r="J115" i="6"/>
  <c r="M113" i="6"/>
  <c r="L113" i="6"/>
  <c r="K113" i="6"/>
  <c r="J113" i="6"/>
  <c r="J32" i="5" s="1"/>
  <c r="F117" i="6"/>
  <c r="G117" i="6"/>
  <c r="H117" i="6"/>
  <c r="I117" i="6"/>
  <c r="F118" i="6"/>
  <c r="G118" i="6"/>
  <c r="H118" i="6"/>
  <c r="I118" i="6"/>
  <c r="F119" i="6"/>
  <c r="G119" i="6"/>
  <c r="H119" i="6"/>
  <c r="I119" i="6"/>
  <c r="M122" i="6"/>
  <c r="M120" i="6" s="1"/>
  <c r="L122" i="6"/>
  <c r="L120" i="6" s="1"/>
  <c r="K122" i="6"/>
  <c r="K120" i="6" s="1"/>
  <c r="J122" i="6"/>
  <c r="J120" i="6" s="1"/>
  <c r="J33" i="5" s="1"/>
  <c r="I122" i="6"/>
  <c r="H122" i="6"/>
  <c r="G122" i="6"/>
  <c r="F122" i="6"/>
  <c r="I120" i="6"/>
  <c r="I33" i="5" s="1"/>
  <c r="H120" i="6"/>
  <c r="G120" i="6"/>
  <c r="F120" i="6"/>
  <c r="M129" i="6"/>
  <c r="L129" i="6"/>
  <c r="K129" i="6"/>
  <c r="J129" i="6"/>
  <c r="I129" i="6"/>
  <c r="H129" i="6"/>
  <c r="G129" i="6"/>
  <c r="F129" i="6"/>
  <c r="M127" i="6"/>
  <c r="L127" i="6"/>
  <c r="K127" i="6"/>
  <c r="J127" i="6"/>
  <c r="J34" i="5" s="1"/>
  <c r="I127" i="6"/>
  <c r="I34" i="5" s="1"/>
  <c r="H127" i="6"/>
  <c r="G127" i="6"/>
  <c r="F127" i="6"/>
  <c r="M147" i="6"/>
  <c r="L147" i="6" s="1"/>
  <c r="K147" i="6" s="1"/>
  <c r="J147" i="6" s="1"/>
  <c r="I147" i="6" s="1"/>
  <c r="H147" i="6" s="1"/>
  <c r="G147" i="6" s="1"/>
  <c r="F147" i="6" s="1"/>
  <c r="E147" i="6" s="1"/>
  <c r="M146" i="6"/>
  <c r="L146" i="6" s="1"/>
  <c r="K146" i="6" s="1"/>
  <c r="J146" i="6" s="1"/>
  <c r="I146" i="6" s="1"/>
  <c r="H146" i="6" s="1"/>
  <c r="G146" i="6" s="1"/>
  <c r="F146" i="6" s="1"/>
  <c r="E146" i="6" s="1"/>
  <c r="M145" i="6"/>
  <c r="L145" i="6" s="1"/>
  <c r="M153" i="6"/>
  <c r="L153" i="6" s="1"/>
  <c r="K153" i="6" s="1"/>
  <c r="J153" i="6" s="1"/>
  <c r="I153" i="6" s="1"/>
  <c r="H153" i="6" s="1"/>
  <c r="G153" i="6" s="1"/>
  <c r="F153" i="6" s="1"/>
  <c r="E153" i="6" s="1"/>
  <c r="M152" i="6"/>
  <c r="L152" i="6" s="1"/>
  <c r="M154" i="6"/>
  <c r="L154" i="6" s="1"/>
  <c r="K154" i="6" s="1"/>
  <c r="J154" i="6" s="1"/>
  <c r="I154" i="6" s="1"/>
  <c r="H154" i="6" s="1"/>
  <c r="G154" i="6" s="1"/>
  <c r="F154" i="6" s="1"/>
  <c r="E154" i="6" s="1"/>
  <c r="M157" i="6"/>
  <c r="L157" i="6"/>
  <c r="K157" i="6"/>
  <c r="J157" i="6"/>
  <c r="I157" i="6"/>
  <c r="H157" i="6"/>
  <c r="G157" i="6"/>
  <c r="F157" i="6"/>
  <c r="F155" i="6" s="1"/>
  <c r="M155" i="6"/>
  <c r="L155" i="6"/>
  <c r="K155" i="6"/>
  <c r="J155" i="6"/>
  <c r="J38" i="5" s="1"/>
  <c r="I155" i="6"/>
  <c r="I38" i="5" s="1"/>
  <c r="H155" i="6"/>
  <c r="G155" i="6"/>
  <c r="M168" i="6"/>
  <c r="L168" i="6" s="1"/>
  <c r="K168" i="6" s="1"/>
  <c r="J168" i="6" s="1"/>
  <c r="I168" i="6" s="1"/>
  <c r="H168" i="6" s="1"/>
  <c r="G168" i="6" s="1"/>
  <c r="F168" i="6" s="1"/>
  <c r="E168" i="6" s="1"/>
  <c r="M167" i="6"/>
  <c r="L167" i="6" s="1"/>
  <c r="K167" i="6" s="1"/>
  <c r="J167" i="6" s="1"/>
  <c r="I167" i="6" s="1"/>
  <c r="H167" i="6" s="1"/>
  <c r="G167" i="6" s="1"/>
  <c r="F167" i="6" s="1"/>
  <c r="E167" i="6" s="1"/>
  <c r="M166" i="6"/>
  <c r="L166" i="6" s="1"/>
  <c r="M182" i="6"/>
  <c r="M181" i="6"/>
  <c r="M180" i="6"/>
  <c r="M195" i="6"/>
  <c r="M192" i="6" s="1"/>
  <c r="M196" i="6"/>
  <c r="L196" i="6" s="1"/>
  <c r="K196" i="6" s="1"/>
  <c r="J196" i="6" s="1"/>
  <c r="I196" i="6" s="1"/>
  <c r="H196" i="6" s="1"/>
  <c r="G196" i="6" s="1"/>
  <c r="F196" i="6" s="1"/>
  <c r="E196" i="6" s="1"/>
  <c r="M209" i="6"/>
  <c r="M206" i="6" s="1"/>
  <c r="M210" i="6"/>
  <c r="L210" i="6" s="1"/>
  <c r="K210" i="6" s="1"/>
  <c r="J210" i="6" s="1"/>
  <c r="I210" i="6" s="1"/>
  <c r="H210" i="6" s="1"/>
  <c r="G210" i="6" s="1"/>
  <c r="F210" i="6" s="1"/>
  <c r="E210" i="6" s="1"/>
  <c r="M214" i="6"/>
  <c r="M216" i="6"/>
  <c r="M217" i="6"/>
  <c r="L217" i="6" s="1"/>
  <c r="K217" i="6" s="1"/>
  <c r="J217" i="6" s="1"/>
  <c r="I217" i="6" s="1"/>
  <c r="H217" i="6" s="1"/>
  <c r="G217" i="6" s="1"/>
  <c r="F217" i="6" s="1"/>
  <c r="E217" i="6" s="1"/>
  <c r="M221" i="6"/>
  <c r="L221" i="6" s="1"/>
  <c r="K221" i="6" s="1"/>
  <c r="J221" i="6" s="1"/>
  <c r="I221" i="6" s="1"/>
  <c r="H221" i="6" s="1"/>
  <c r="G221" i="6" s="1"/>
  <c r="F221" i="6" s="1"/>
  <c r="E221" i="6" s="1"/>
  <c r="M223" i="6"/>
  <c r="M224" i="6"/>
  <c r="F241" i="6"/>
  <c r="F239" i="6" s="1"/>
  <c r="G241" i="6"/>
  <c r="G239" i="6" s="1"/>
  <c r="H241" i="6"/>
  <c r="H239" i="6" s="1"/>
  <c r="I241" i="6"/>
  <c r="I239" i="6" s="1"/>
  <c r="I50" i="5" s="1"/>
  <c r="J241" i="6"/>
  <c r="J239" i="6" s="1"/>
  <c r="J50" i="5" s="1"/>
  <c r="K241" i="6"/>
  <c r="K239" i="6" s="1"/>
  <c r="L241" i="6"/>
  <c r="L239" i="6" s="1"/>
  <c r="M241" i="6"/>
  <c r="M239" i="6" s="1"/>
  <c r="M250" i="6"/>
  <c r="L250" i="6" s="1"/>
  <c r="M251" i="6"/>
  <c r="L251" i="6" s="1"/>
  <c r="K251" i="6" s="1"/>
  <c r="M252" i="6"/>
  <c r="L252" i="6" s="1"/>
  <c r="K252" i="6" s="1"/>
  <c r="J252" i="6" s="1"/>
  <c r="I252" i="6" s="1"/>
  <c r="H252" i="6" s="1"/>
  <c r="G252" i="6" s="1"/>
  <c r="F252" i="6" s="1"/>
  <c r="E252" i="6" s="1"/>
  <c r="M256" i="6"/>
  <c r="L256" i="6" s="1"/>
  <c r="M257" i="6"/>
  <c r="L257" i="6" s="1"/>
  <c r="K257" i="6" s="1"/>
  <c r="M259" i="6"/>
  <c r="L259" i="6" s="1"/>
  <c r="M269" i="6"/>
  <c r="L269" i="6"/>
  <c r="K269" i="6"/>
  <c r="J269" i="6"/>
  <c r="I269" i="6"/>
  <c r="H269" i="6"/>
  <c r="F269" i="6"/>
  <c r="F267" i="6" s="1"/>
  <c r="F55" i="5" s="1"/>
  <c r="F297" i="6"/>
  <c r="F295" i="6" s="1"/>
  <c r="G297" i="6"/>
  <c r="G295" i="6" s="1"/>
  <c r="H297" i="6"/>
  <c r="H295" i="6" s="1"/>
  <c r="I297" i="6"/>
  <c r="I295" i="6" s="1"/>
  <c r="J297" i="6"/>
  <c r="J295" i="6" s="1"/>
  <c r="K297" i="6"/>
  <c r="K295" i="6" s="1"/>
  <c r="L297" i="6"/>
  <c r="L295" i="6" s="1"/>
  <c r="M297" i="6"/>
  <c r="M295" i="6" s="1"/>
  <c r="J305" i="6"/>
  <c r="K305" i="6"/>
  <c r="L305" i="6"/>
  <c r="M305" i="6"/>
  <c r="M313" i="6"/>
  <c r="L313" i="6" s="1"/>
  <c r="K313" i="6" s="1"/>
  <c r="J313" i="6" s="1"/>
  <c r="I313" i="6" s="1"/>
  <c r="H313" i="6" s="1"/>
  <c r="G313" i="6" s="1"/>
  <c r="F313" i="6" s="1"/>
  <c r="E313" i="6" s="1"/>
  <c r="M314" i="6"/>
  <c r="M315" i="6"/>
  <c r="L315" i="6" s="1"/>
  <c r="K315" i="6" s="1"/>
  <c r="J315" i="6" s="1"/>
  <c r="I315" i="6" s="1"/>
  <c r="H315" i="6" s="1"/>
  <c r="G315" i="6" s="1"/>
  <c r="F315" i="6" s="1"/>
  <c r="E315" i="6" s="1"/>
  <c r="M321" i="6"/>
  <c r="L321" i="6" s="1"/>
  <c r="K321" i="6" s="1"/>
  <c r="J321" i="6" s="1"/>
  <c r="I321" i="6" s="1"/>
  <c r="H321" i="6" s="1"/>
  <c r="G321" i="6" s="1"/>
  <c r="F321" i="6" s="1"/>
  <c r="E321" i="6" s="1"/>
  <c r="M322" i="6"/>
  <c r="L322" i="6" s="1"/>
  <c r="K322" i="6" s="1"/>
  <c r="J322" i="6" s="1"/>
  <c r="I322" i="6" s="1"/>
  <c r="H322" i="6" s="1"/>
  <c r="G322" i="6" s="1"/>
  <c r="F322" i="6" s="1"/>
  <c r="E322" i="6" s="1"/>
  <c r="K326" i="6"/>
  <c r="L326" i="6"/>
  <c r="M326" i="6"/>
  <c r="K327" i="6"/>
  <c r="L327" i="6"/>
  <c r="M327" i="6"/>
  <c r="J332" i="6"/>
  <c r="J330" i="6" s="1"/>
  <c r="K332" i="6"/>
  <c r="L332" i="6"/>
  <c r="M332" i="6"/>
  <c r="M336" i="6"/>
  <c r="L336" i="6" s="1"/>
  <c r="K336" i="6" s="1"/>
  <c r="I336" i="6" s="1"/>
  <c r="H336" i="6" s="1"/>
  <c r="G336" i="6" s="1"/>
  <c r="F336" i="6" s="1"/>
  <c r="E336" i="6" s="1"/>
  <c r="M383" i="6"/>
  <c r="L383" i="6" s="1"/>
  <c r="K383" i="6" s="1"/>
  <c r="J383" i="6" s="1"/>
  <c r="M384" i="6"/>
  <c r="L384" i="6" s="1"/>
  <c r="K384" i="6" s="1"/>
  <c r="J384" i="6" s="1"/>
  <c r="M385" i="6"/>
  <c r="L385" i="6" s="1"/>
  <c r="K385" i="6" s="1"/>
  <c r="J385" i="6" s="1"/>
  <c r="M391" i="6"/>
  <c r="L391" i="6" s="1"/>
  <c r="K391" i="6" s="1"/>
  <c r="J391" i="6" s="1"/>
  <c r="I391" i="6" s="1"/>
  <c r="H391" i="6" s="1"/>
  <c r="G391" i="6" s="1"/>
  <c r="F391" i="6" s="1"/>
  <c r="E391" i="6" s="1"/>
  <c r="M392" i="6"/>
  <c r="L392" i="6" s="1"/>
  <c r="K392" i="6" s="1"/>
  <c r="J392" i="6" s="1"/>
  <c r="I392" i="6" s="1"/>
  <c r="H392" i="6" s="1"/>
  <c r="G392" i="6" s="1"/>
  <c r="F392" i="6" s="1"/>
  <c r="E392" i="6" s="1"/>
  <c r="M398" i="6"/>
  <c r="L398" i="6" s="1"/>
  <c r="K398" i="6" s="1"/>
  <c r="J398" i="6" s="1"/>
  <c r="I398" i="6" s="1"/>
  <c r="H398" i="6" s="1"/>
  <c r="G398" i="6" s="1"/>
  <c r="F398" i="6" s="1"/>
  <c r="E398" i="6" s="1"/>
  <c r="M399" i="6"/>
  <c r="L399" i="6" s="1"/>
  <c r="K399" i="6" s="1"/>
  <c r="J399" i="6" s="1"/>
  <c r="I399" i="6" s="1"/>
  <c r="H399" i="6" s="1"/>
  <c r="G399" i="6" s="1"/>
  <c r="F399" i="6" s="1"/>
  <c r="E399" i="6" s="1"/>
  <c r="J403" i="6"/>
  <c r="K403" i="6"/>
  <c r="L403" i="6"/>
  <c r="M403" i="6"/>
  <c r="J404" i="6"/>
  <c r="K404" i="6"/>
  <c r="K369" i="6" s="1"/>
  <c r="L404" i="6"/>
  <c r="L369" i="6" s="1"/>
  <c r="M404" i="6"/>
  <c r="M369" i="6" s="1"/>
  <c r="J405" i="6"/>
  <c r="K405" i="6"/>
  <c r="L405" i="6"/>
  <c r="M405" i="6"/>
  <c r="J406" i="6"/>
  <c r="K406" i="6"/>
  <c r="L406" i="6"/>
  <c r="M406" i="6"/>
  <c r="G409" i="6"/>
  <c r="G407" i="6" s="1"/>
  <c r="H409" i="6"/>
  <c r="H407" i="6" s="1"/>
  <c r="H81" i="5" s="1"/>
  <c r="H80" i="5" s="1"/>
  <c r="I409" i="6"/>
  <c r="I407" i="6" s="1"/>
  <c r="I81" i="5" s="1"/>
  <c r="I80" i="5" s="1"/>
  <c r="J409" i="6"/>
  <c r="J407" i="6" s="1"/>
  <c r="J81" i="5" s="1"/>
  <c r="J80" i="5" s="1"/>
  <c r="K409" i="6"/>
  <c r="K407" i="6" s="1"/>
  <c r="L409" i="6"/>
  <c r="L407" i="6" s="1"/>
  <c r="M409" i="6"/>
  <c r="M407" i="6" s="1"/>
  <c r="G416" i="6"/>
  <c r="G414" i="6" s="1"/>
  <c r="H416" i="6"/>
  <c r="H414" i="6" s="1"/>
  <c r="H82" i="5" s="1"/>
  <c r="I416" i="6"/>
  <c r="I414" i="6" s="1"/>
  <c r="I82" i="5" s="1"/>
  <c r="J416" i="6"/>
  <c r="J414" i="6" s="1"/>
  <c r="J82" i="5" s="1"/>
  <c r="K416" i="6"/>
  <c r="K414" i="6" s="1"/>
  <c r="L416" i="6"/>
  <c r="L414" i="6" s="1"/>
  <c r="M416" i="6"/>
  <c r="M414" i="6" s="1"/>
  <c r="M426" i="6"/>
  <c r="L426" i="6" s="1"/>
  <c r="K426" i="6" s="1"/>
  <c r="J426" i="6" s="1"/>
  <c r="I426" i="6" s="1"/>
  <c r="H426" i="6" s="1"/>
  <c r="G426" i="6" s="1"/>
  <c r="F426" i="6" s="1"/>
  <c r="E426" i="6" s="1"/>
  <c r="M427" i="6"/>
  <c r="L427" i="6" s="1"/>
  <c r="K427" i="6" s="1"/>
  <c r="J427" i="6" s="1"/>
  <c r="I427" i="6" s="1"/>
  <c r="H427" i="6" s="1"/>
  <c r="G427" i="6" s="1"/>
  <c r="F427" i="6" s="1"/>
  <c r="E427" i="6" s="1"/>
  <c r="J430" i="6"/>
  <c r="J428" i="6" s="1"/>
  <c r="J85" i="5" s="1"/>
  <c r="K430" i="6"/>
  <c r="K428" i="6" s="1"/>
  <c r="L430" i="6"/>
  <c r="L428" i="6" s="1"/>
  <c r="M430" i="6"/>
  <c r="M428" i="6" s="1"/>
  <c r="M446" i="6"/>
  <c r="M447" i="6"/>
  <c r="M448" i="6"/>
  <c r="M460" i="6"/>
  <c r="M461" i="6"/>
  <c r="M462" i="6"/>
  <c r="M469" i="6"/>
  <c r="L469" i="6" s="1"/>
  <c r="K469" i="6" s="1"/>
  <c r="J469" i="6" s="1"/>
  <c r="I469" i="6" s="1"/>
  <c r="H469" i="6" s="1"/>
  <c r="G469" i="6" s="1"/>
  <c r="F469" i="6" s="1"/>
  <c r="E469" i="6" s="1"/>
  <c r="M468" i="6"/>
  <c r="M490" i="6"/>
  <c r="M489" i="6"/>
  <c r="M482" i="6" s="1"/>
  <c r="M475" i="6" s="1"/>
  <c r="M488" i="6"/>
  <c r="J493" i="6"/>
  <c r="J491" i="6" s="1"/>
  <c r="J98" i="5" s="1"/>
  <c r="K493" i="6"/>
  <c r="K491" i="6" s="1"/>
  <c r="L493" i="6"/>
  <c r="L491" i="6" s="1"/>
  <c r="M493" i="6"/>
  <c r="M491" i="6" s="1"/>
  <c r="J500" i="6"/>
  <c r="J498" i="6" s="1"/>
  <c r="J99" i="5" s="1"/>
  <c r="K500" i="6"/>
  <c r="K498" i="6" s="1"/>
  <c r="L500" i="6"/>
  <c r="L498" i="6" s="1"/>
  <c r="M500" i="6"/>
  <c r="M498" i="6" s="1"/>
  <c r="J518" i="6"/>
  <c r="I518" i="6" s="1"/>
  <c r="H518" i="6" s="1"/>
  <c r="G518" i="6" s="1"/>
  <c r="F518" i="6" s="1"/>
  <c r="E518" i="6" s="1"/>
  <c r="J517" i="6"/>
  <c r="I517" i="6" s="1"/>
  <c r="H517" i="6" s="1"/>
  <c r="G517" i="6" s="1"/>
  <c r="F517" i="6" s="1"/>
  <c r="E517" i="6" s="1"/>
  <c r="J516" i="6"/>
  <c r="I516" i="6" s="1"/>
  <c r="H516" i="6" s="1"/>
  <c r="G516" i="6" s="1"/>
  <c r="F516" i="6" s="1"/>
  <c r="E516" i="6" s="1"/>
  <c r="J25" i="6"/>
  <c r="K25" i="6"/>
  <c r="L25" i="6"/>
  <c r="M25" i="6"/>
  <c r="J26" i="6"/>
  <c r="K26" i="6"/>
  <c r="L26" i="6"/>
  <c r="M26" i="6"/>
  <c r="J27" i="6"/>
  <c r="K27" i="6"/>
  <c r="L27" i="6"/>
  <c r="M27" i="6"/>
  <c r="J28" i="6"/>
  <c r="K28" i="6"/>
  <c r="L28" i="6"/>
  <c r="M28" i="6"/>
  <c r="H55" i="5"/>
  <c r="E269" i="6"/>
  <c r="E267" i="6" s="1"/>
  <c r="G55" i="5"/>
  <c r="G179" i="6"/>
  <c r="G335" i="6"/>
  <c r="G334" i="6"/>
  <c r="L462" i="6" l="1"/>
  <c r="M455" i="6"/>
  <c r="L460" i="6"/>
  <c r="M453" i="6"/>
  <c r="L447" i="6"/>
  <c r="I385" i="6"/>
  <c r="H385" i="6" s="1"/>
  <c r="G385" i="6" s="1"/>
  <c r="F385" i="6" s="1"/>
  <c r="E385" i="6" s="1"/>
  <c r="J378" i="6"/>
  <c r="I383" i="6"/>
  <c r="H383" i="6" s="1"/>
  <c r="G383" i="6" s="1"/>
  <c r="F383" i="6" s="1"/>
  <c r="E383" i="6" s="1"/>
  <c r="J376" i="6"/>
  <c r="L488" i="6"/>
  <c r="M481" i="6"/>
  <c r="L490" i="6"/>
  <c r="M483" i="6"/>
  <c r="M476" i="6" s="1"/>
  <c r="M454" i="6"/>
  <c r="M440" i="6" s="1"/>
  <c r="L448" i="6"/>
  <c r="M441" i="6"/>
  <c r="L446" i="6"/>
  <c r="M439" i="6"/>
  <c r="J369" i="6"/>
  <c r="I384" i="6"/>
  <c r="H384" i="6" s="1"/>
  <c r="G384" i="6" s="1"/>
  <c r="F384" i="6" s="1"/>
  <c r="E384" i="6" s="1"/>
  <c r="J377" i="6"/>
  <c r="J18" i="5"/>
  <c r="L214" i="6"/>
  <c r="L96" i="6"/>
  <c r="L98" i="6"/>
  <c r="L97" i="6"/>
  <c r="L223" i="6"/>
  <c r="L220" i="6" s="1"/>
  <c r="M220" i="6"/>
  <c r="L181" i="6"/>
  <c r="M174" i="6"/>
  <c r="M218" i="6"/>
  <c r="L180" i="6"/>
  <c r="L173" i="6" s="1"/>
  <c r="M173" i="6"/>
  <c r="L182" i="6"/>
  <c r="M175" i="6"/>
  <c r="L489" i="6"/>
  <c r="M458" i="6"/>
  <c r="M456" i="6" s="1"/>
  <c r="M311" i="6"/>
  <c r="M318" i="6"/>
  <c r="M316" i="6" s="1"/>
  <c r="M388" i="6"/>
  <c r="M386" i="6" s="1"/>
  <c r="M213" i="6"/>
  <c r="H202" i="6"/>
  <c r="I199" i="6"/>
  <c r="I197" i="6" s="1"/>
  <c r="I44" i="5" s="1"/>
  <c r="M444" i="6"/>
  <c r="M442" i="6" s="1"/>
  <c r="M423" i="6"/>
  <c r="M421" i="6" s="1"/>
  <c r="K388" i="6"/>
  <c r="K386" i="6" s="1"/>
  <c r="K318" i="6"/>
  <c r="M307" i="6"/>
  <c r="K306" i="6"/>
  <c r="L461" i="6"/>
  <c r="K423" i="6"/>
  <c r="K421" i="6" s="1"/>
  <c r="L314" i="6"/>
  <c r="K314" i="6" s="1"/>
  <c r="J314" i="6" s="1"/>
  <c r="I314" i="6" s="1"/>
  <c r="H314" i="6" s="1"/>
  <c r="G314" i="6" s="1"/>
  <c r="F314" i="6" s="1"/>
  <c r="E314" i="6" s="1"/>
  <c r="M306" i="6"/>
  <c r="M304" i="6" s="1"/>
  <c r="M255" i="6"/>
  <c r="M253" i="6" s="1"/>
  <c r="M53" i="5" s="1"/>
  <c r="L468" i="6"/>
  <c r="L444" i="6"/>
  <c r="L442" i="6" s="1"/>
  <c r="L423" i="6"/>
  <c r="L421" i="6" s="1"/>
  <c r="J423" i="6"/>
  <c r="J421" i="6" s="1"/>
  <c r="J83" i="5" s="1"/>
  <c r="L402" i="6"/>
  <c r="L400" i="6" s="1"/>
  <c r="J402" i="6"/>
  <c r="J400" i="6" s="1"/>
  <c r="M395" i="6"/>
  <c r="M393" i="6" s="1"/>
  <c r="K395" i="6"/>
  <c r="K393" i="6" s="1"/>
  <c r="L388" i="6"/>
  <c r="L386" i="6" s="1"/>
  <c r="J388" i="6"/>
  <c r="J386" i="6" s="1"/>
  <c r="J77" i="5" s="1"/>
  <c r="L378" i="6"/>
  <c r="L371" i="6" s="1"/>
  <c r="L329" i="6" s="1"/>
  <c r="J371" i="6"/>
  <c r="J329" i="6" s="1"/>
  <c r="L377" i="6"/>
  <c r="L368" i="6"/>
  <c r="J368" i="6"/>
  <c r="M330" i="6"/>
  <c r="K330" i="6"/>
  <c r="L318" i="6"/>
  <c r="L316" i="6" s="1"/>
  <c r="J318" i="6"/>
  <c r="J316" i="6" s="1"/>
  <c r="J64" i="5" s="1"/>
  <c r="L311" i="6"/>
  <c r="L309" i="6" s="1"/>
  <c r="L308" i="6"/>
  <c r="J308" i="6"/>
  <c r="L306" i="6"/>
  <c r="J306" i="6"/>
  <c r="J514" i="6"/>
  <c r="M465" i="6"/>
  <c r="M463" i="6" s="1"/>
  <c r="M402" i="6"/>
  <c r="M400" i="6" s="1"/>
  <c r="K402" i="6"/>
  <c r="K400" i="6" s="1"/>
  <c r="L395" i="6"/>
  <c r="L393" i="6" s="1"/>
  <c r="J395" i="6"/>
  <c r="J393" i="6" s="1"/>
  <c r="J78" i="5" s="1"/>
  <c r="M378" i="6"/>
  <c r="M371" i="6" s="1"/>
  <c r="M329" i="6" s="1"/>
  <c r="K378" i="6"/>
  <c r="K371" i="6" s="1"/>
  <c r="K329" i="6" s="1"/>
  <c r="M377" i="6"/>
  <c r="K377" i="6"/>
  <c r="M368" i="6"/>
  <c r="K368" i="6"/>
  <c r="L330" i="6"/>
  <c r="K316" i="6"/>
  <c r="M309" i="6"/>
  <c r="M308" i="6"/>
  <c r="K308" i="6"/>
  <c r="L255" i="6"/>
  <c r="L253" i="6" s="1"/>
  <c r="L53" i="5" s="1"/>
  <c r="M248" i="6"/>
  <c r="M246" i="6" s="1"/>
  <c r="L216" i="6"/>
  <c r="K216" i="6" s="1"/>
  <c r="J216" i="6" s="1"/>
  <c r="I216" i="6" s="1"/>
  <c r="H216" i="6" s="1"/>
  <c r="G216" i="6" s="1"/>
  <c r="F216" i="6" s="1"/>
  <c r="E216" i="6" s="1"/>
  <c r="M178" i="6"/>
  <c r="M176" i="6" s="1"/>
  <c r="L138" i="6"/>
  <c r="M139" i="6"/>
  <c r="M87" i="6"/>
  <c r="M85" i="6" s="1"/>
  <c r="M78" i="6"/>
  <c r="J61" i="6"/>
  <c r="L248" i="6"/>
  <c r="L246" i="6" s="1"/>
  <c r="K139" i="6"/>
  <c r="K87" i="6"/>
  <c r="K85" i="6" s="1"/>
  <c r="M63" i="6"/>
  <c r="L61" i="6"/>
  <c r="L224" i="6"/>
  <c r="M190" i="6"/>
  <c r="M164" i="6"/>
  <c r="M162" i="6" s="1"/>
  <c r="M150" i="6"/>
  <c r="M148" i="6" s="1"/>
  <c r="M143" i="6"/>
  <c r="J139" i="6"/>
  <c r="L139" i="6"/>
  <c r="J140" i="6"/>
  <c r="L140" i="6"/>
  <c r="M101" i="6"/>
  <c r="M99" i="6" s="1"/>
  <c r="M94" i="6"/>
  <c r="M92" i="6" s="1"/>
  <c r="L87" i="6"/>
  <c r="L85" i="6" s="1"/>
  <c r="J87" i="6"/>
  <c r="J85" i="6" s="1"/>
  <c r="J27" i="5" s="1"/>
  <c r="L77" i="6"/>
  <c r="M73" i="6"/>
  <c r="M71" i="6" s="1"/>
  <c r="K73" i="6"/>
  <c r="M62" i="6"/>
  <c r="K62" i="6"/>
  <c r="M61" i="6"/>
  <c r="K61" i="6"/>
  <c r="M60" i="6"/>
  <c r="M59" i="6" s="1"/>
  <c r="M57" i="6" s="1"/>
  <c r="J263" i="6"/>
  <c r="K262" i="6"/>
  <c r="K260" i="6" s="1"/>
  <c r="K54" i="5" s="1"/>
  <c r="M204" i="6"/>
  <c r="M138" i="6"/>
  <c r="K140" i="6"/>
  <c r="M140" i="6"/>
  <c r="L73" i="6"/>
  <c r="J73" i="6"/>
  <c r="L62" i="6"/>
  <c r="J62" i="6"/>
  <c r="M24" i="6"/>
  <c r="M22" i="6" s="1"/>
  <c r="K24" i="6"/>
  <c r="K22" i="6" s="1"/>
  <c r="L24" i="6"/>
  <c r="L22" i="6" s="1"/>
  <c r="J24" i="6"/>
  <c r="J22" i="6" s="1"/>
  <c r="K96" i="6"/>
  <c r="L94" i="6"/>
  <c r="L92" i="6" s="1"/>
  <c r="K103" i="6"/>
  <c r="L101" i="6"/>
  <c r="L99" i="6" s="1"/>
  <c r="K145" i="6"/>
  <c r="L143" i="6"/>
  <c r="K152" i="6"/>
  <c r="L150" i="6"/>
  <c r="L148" i="6" s="1"/>
  <c r="K166" i="6"/>
  <c r="L164" i="6"/>
  <c r="L162" i="6" s="1"/>
  <c r="K180" i="6"/>
  <c r="K173" i="6" s="1"/>
  <c r="L195" i="6"/>
  <c r="L209" i="6"/>
  <c r="K223" i="6"/>
  <c r="K250" i="6"/>
  <c r="J251" i="6"/>
  <c r="K256" i="6"/>
  <c r="K255" i="6" s="1"/>
  <c r="J257" i="6"/>
  <c r="K259" i="6"/>
  <c r="E55" i="5"/>
  <c r="F335" i="6"/>
  <c r="F186" i="6"/>
  <c r="K461" i="6" l="1"/>
  <c r="K458" i="6" s="1"/>
  <c r="K456" i="6" s="1"/>
  <c r="L454" i="6"/>
  <c r="K489" i="6"/>
  <c r="L482" i="6"/>
  <c r="L475" i="6" s="1"/>
  <c r="M437" i="6"/>
  <c r="M435" i="6" s="1"/>
  <c r="K490" i="6"/>
  <c r="L483" i="6"/>
  <c r="L476" i="6" s="1"/>
  <c r="K488" i="6"/>
  <c r="L481" i="6"/>
  <c r="K447" i="6"/>
  <c r="L440" i="6"/>
  <c r="K460" i="6"/>
  <c r="L453" i="6"/>
  <c r="L451" i="6" s="1"/>
  <c r="K462" i="6"/>
  <c r="L455" i="6"/>
  <c r="K446" i="6"/>
  <c r="L439" i="6"/>
  <c r="L437" i="6" s="1"/>
  <c r="K448" i="6"/>
  <c r="L441" i="6"/>
  <c r="M474" i="6"/>
  <c r="M472" i="6" s="1"/>
  <c r="M470" i="6" s="1"/>
  <c r="M479" i="6"/>
  <c r="M477" i="6" s="1"/>
  <c r="J374" i="6"/>
  <c r="J372" i="6" s="1"/>
  <c r="M451" i="6"/>
  <c r="M449" i="6" s="1"/>
  <c r="M171" i="6"/>
  <c r="M136" i="6"/>
  <c r="M19" i="6"/>
  <c r="M21" i="6"/>
  <c r="L178" i="6"/>
  <c r="M18" i="6"/>
  <c r="L19" i="6"/>
  <c r="L213" i="6"/>
  <c r="K97" i="6"/>
  <c r="K98" i="6"/>
  <c r="K214" i="6"/>
  <c r="L176" i="6"/>
  <c r="L136" i="6"/>
  <c r="K182" i="6"/>
  <c r="L175" i="6"/>
  <c r="J223" i="6"/>
  <c r="K220" i="6"/>
  <c r="K181" i="6"/>
  <c r="K178" i="6" s="1"/>
  <c r="K176" i="6" s="1"/>
  <c r="L174" i="6"/>
  <c r="L171" i="6" s="1"/>
  <c r="K307" i="6"/>
  <c r="K304" i="6" s="1"/>
  <c r="L307" i="6"/>
  <c r="L304" i="6" s="1"/>
  <c r="L302" i="6" s="1"/>
  <c r="K311" i="6"/>
  <c r="K309" i="6" s="1"/>
  <c r="J307" i="6"/>
  <c r="J304" i="6" s="1"/>
  <c r="J302" i="6" s="1"/>
  <c r="J311" i="6"/>
  <c r="J309" i="6" s="1"/>
  <c r="J63" i="5" s="1"/>
  <c r="J62" i="5" s="1"/>
  <c r="L458" i="6"/>
  <c r="L456" i="6" s="1"/>
  <c r="K302" i="6"/>
  <c r="H199" i="6"/>
  <c r="H197" i="6" s="1"/>
  <c r="H44" i="5" s="1"/>
  <c r="G202" i="6"/>
  <c r="L71" i="6"/>
  <c r="M169" i="6"/>
  <c r="M302" i="6"/>
  <c r="M370" i="6"/>
  <c r="M328" i="6" s="1"/>
  <c r="M325" i="6" s="1"/>
  <c r="M323" i="6" s="1"/>
  <c r="M374" i="6"/>
  <c r="M372" i="6" s="1"/>
  <c r="J370" i="6"/>
  <c r="K253" i="6"/>
  <c r="K53" i="5" s="1"/>
  <c r="K370" i="6"/>
  <c r="K328" i="6" s="1"/>
  <c r="K325" i="6" s="1"/>
  <c r="K323" i="6" s="1"/>
  <c r="K374" i="6"/>
  <c r="K372" i="6" s="1"/>
  <c r="L370" i="6"/>
  <c r="L328" i="6" s="1"/>
  <c r="L325" i="6" s="1"/>
  <c r="L323" i="6" s="1"/>
  <c r="L374" i="6"/>
  <c r="L372" i="6" s="1"/>
  <c r="K468" i="6"/>
  <c r="L465" i="6"/>
  <c r="L463" i="6" s="1"/>
  <c r="J250" i="6"/>
  <c r="K248" i="6"/>
  <c r="K246" i="6" s="1"/>
  <c r="L141" i="6"/>
  <c r="L134" i="6" s="1"/>
  <c r="J262" i="6"/>
  <c r="J260" i="6" s="1"/>
  <c r="J54" i="5" s="1"/>
  <c r="I263" i="6"/>
  <c r="K77" i="6"/>
  <c r="K71" i="6" s="1"/>
  <c r="L63" i="6"/>
  <c r="M141" i="6"/>
  <c r="M134" i="6" s="1"/>
  <c r="K224" i="6"/>
  <c r="L218" i="6"/>
  <c r="K138" i="6"/>
  <c r="K19" i="6" s="1"/>
  <c r="L60" i="6"/>
  <c r="L18" i="6" s="1"/>
  <c r="L78" i="6"/>
  <c r="K94" i="6"/>
  <c r="J96" i="6"/>
  <c r="K101" i="6"/>
  <c r="K99" i="6" s="1"/>
  <c r="J103" i="6"/>
  <c r="K143" i="6"/>
  <c r="J145" i="6"/>
  <c r="K150" i="6"/>
  <c r="K148" i="6" s="1"/>
  <c r="J152" i="6"/>
  <c r="K164" i="6"/>
  <c r="K162" i="6" s="1"/>
  <c r="J166" i="6"/>
  <c r="J164" i="6" s="1"/>
  <c r="J162" i="6" s="1"/>
  <c r="J39" i="5" s="1"/>
  <c r="J180" i="6"/>
  <c r="J173" i="6" s="1"/>
  <c r="L192" i="6"/>
  <c r="K195" i="6"/>
  <c r="L206" i="6"/>
  <c r="L204" i="6" s="1"/>
  <c r="K209" i="6"/>
  <c r="I251" i="6"/>
  <c r="H251" i="6" s="1"/>
  <c r="G251" i="6" s="1"/>
  <c r="F251" i="6" s="1"/>
  <c r="E251" i="6" s="1"/>
  <c r="I257" i="6"/>
  <c r="H257" i="6" s="1"/>
  <c r="G257" i="6" s="1"/>
  <c r="F257" i="6" s="1"/>
  <c r="E257" i="6" s="1"/>
  <c r="J256" i="6"/>
  <c r="J255" i="6" s="1"/>
  <c r="J259" i="6"/>
  <c r="G382" i="6"/>
  <c r="K92" i="6" l="1"/>
  <c r="L435" i="6"/>
  <c r="L449" i="6"/>
  <c r="L474" i="6"/>
  <c r="L472" i="6" s="1"/>
  <c r="L470" i="6" s="1"/>
  <c r="L479" i="6"/>
  <c r="L477" i="6" s="1"/>
  <c r="J489" i="6"/>
  <c r="K482" i="6"/>
  <c r="K475" i="6" s="1"/>
  <c r="J461" i="6"/>
  <c r="K454" i="6"/>
  <c r="K440" i="6" s="1"/>
  <c r="J448" i="6"/>
  <c r="J446" i="6"/>
  <c r="K444" i="6"/>
  <c r="K442" i="6" s="1"/>
  <c r="J462" i="6"/>
  <c r="K455" i="6"/>
  <c r="K441" i="6" s="1"/>
  <c r="J460" i="6"/>
  <c r="K453" i="6"/>
  <c r="J447" i="6"/>
  <c r="J488" i="6"/>
  <c r="K481" i="6"/>
  <c r="J490" i="6"/>
  <c r="K483" i="6"/>
  <c r="K476" i="6" s="1"/>
  <c r="L21" i="6"/>
  <c r="M20" i="6"/>
  <c r="L20" i="6"/>
  <c r="L17" i="6" s="1"/>
  <c r="J214" i="6"/>
  <c r="K213" i="6"/>
  <c r="J98" i="6"/>
  <c r="J97" i="6"/>
  <c r="J328" i="6"/>
  <c r="J325" i="6" s="1"/>
  <c r="J323" i="6" s="1"/>
  <c r="J66" i="5" s="1"/>
  <c r="L169" i="6"/>
  <c r="J181" i="6"/>
  <c r="J178" i="6" s="1"/>
  <c r="K174" i="6"/>
  <c r="K171" i="6" s="1"/>
  <c r="J182" i="6"/>
  <c r="K175" i="6"/>
  <c r="K136" i="6"/>
  <c r="I223" i="6"/>
  <c r="H223" i="6" s="1"/>
  <c r="G223" i="6" s="1"/>
  <c r="F223" i="6" s="1"/>
  <c r="E223" i="6" s="1"/>
  <c r="J220" i="6"/>
  <c r="L367" i="6"/>
  <c r="L365" i="6" s="1"/>
  <c r="J367" i="6"/>
  <c r="J365" i="6" s="1"/>
  <c r="G199" i="6"/>
  <c r="G197" i="6" s="1"/>
  <c r="G44" i="5" s="1"/>
  <c r="F202" i="6"/>
  <c r="J253" i="6"/>
  <c r="J53" i="5" s="1"/>
  <c r="J468" i="6"/>
  <c r="K465" i="6"/>
  <c r="K463" i="6" s="1"/>
  <c r="K367" i="6"/>
  <c r="K365" i="6" s="1"/>
  <c r="M367" i="6"/>
  <c r="M365" i="6" s="1"/>
  <c r="M17" i="6"/>
  <c r="M15" i="6" s="1"/>
  <c r="M15" i="5" s="1"/>
  <c r="M16" i="5" s="1"/>
  <c r="J138" i="6"/>
  <c r="J19" i="6" s="1"/>
  <c r="K78" i="6"/>
  <c r="K60" i="6"/>
  <c r="K18" i="6" s="1"/>
  <c r="J224" i="6"/>
  <c r="K218" i="6"/>
  <c r="J77" i="6"/>
  <c r="K63" i="6"/>
  <c r="H263" i="6"/>
  <c r="I262" i="6"/>
  <c r="I260" i="6" s="1"/>
  <c r="I54" i="5" s="1"/>
  <c r="I250" i="6"/>
  <c r="H250" i="6" s="1"/>
  <c r="G250" i="6" s="1"/>
  <c r="F250" i="6" s="1"/>
  <c r="E250" i="6" s="1"/>
  <c r="J248" i="6"/>
  <c r="J246" i="6" s="1"/>
  <c r="J52" i="5" s="1"/>
  <c r="K141" i="6"/>
  <c r="K134" i="6" s="1"/>
  <c r="L59" i="6"/>
  <c r="L57" i="6" s="1"/>
  <c r="I96" i="6"/>
  <c r="J94" i="6"/>
  <c r="I103" i="6"/>
  <c r="H103" i="6" s="1"/>
  <c r="G103" i="6" s="1"/>
  <c r="F103" i="6" s="1"/>
  <c r="E103" i="6" s="1"/>
  <c r="J101" i="6"/>
  <c r="J99" i="6" s="1"/>
  <c r="J29" i="5" s="1"/>
  <c r="I145" i="6"/>
  <c r="H145" i="6" s="1"/>
  <c r="G145" i="6" s="1"/>
  <c r="F145" i="6" s="1"/>
  <c r="E145" i="6" s="1"/>
  <c r="J143" i="6"/>
  <c r="I152" i="6"/>
  <c r="H152" i="6" s="1"/>
  <c r="G152" i="6" s="1"/>
  <c r="F152" i="6" s="1"/>
  <c r="E152" i="6" s="1"/>
  <c r="J150" i="6"/>
  <c r="J148" i="6" s="1"/>
  <c r="J37" i="5" s="1"/>
  <c r="I166" i="6"/>
  <c r="H166" i="6" s="1"/>
  <c r="G166" i="6" s="1"/>
  <c r="F166" i="6" s="1"/>
  <c r="E166" i="6" s="1"/>
  <c r="I180" i="6"/>
  <c r="I173" i="6" s="1"/>
  <c r="K192" i="6"/>
  <c r="K190" i="6" s="1"/>
  <c r="J195" i="6"/>
  <c r="K206" i="6"/>
  <c r="K204" i="6" s="1"/>
  <c r="J209" i="6"/>
  <c r="I256" i="6"/>
  <c r="H256" i="6" s="1"/>
  <c r="G256" i="6" s="1"/>
  <c r="F256" i="6" s="1"/>
  <c r="E256" i="6" s="1"/>
  <c r="I259" i="6"/>
  <c r="H259" i="6" s="1"/>
  <c r="G259" i="6" s="1"/>
  <c r="F259" i="6" s="1"/>
  <c r="E259" i="6" s="1"/>
  <c r="P504" i="6"/>
  <c r="P503" i="6"/>
  <c r="K451" i="6" l="1"/>
  <c r="K449" i="6" s="1"/>
  <c r="I490" i="6"/>
  <c r="H490" i="6" s="1"/>
  <c r="G490" i="6" s="1"/>
  <c r="F490" i="6" s="1"/>
  <c r="E490" i="6" s="1"/>
  <c r="J483" i="6"/>
  <c r="J476" i="6" s="1"/>
  <c r="I488" i="6"/>
  <c r="H488" i="6" s="1"/>
  <c r="G488" i="6" s="1"/>
  <c r="F488" i="6" s="1"/>
  <c r="E488" i="6" s="1"/>
  <c r="J481" i="6"/>
  <c r="I447" i="6"/>
  <c r="H447" i="6" s="1"/>
  <c r="G447" i="6" s="1"/>
  <c r="F447" i="6" s="1"/>
  <c r="E447" i="6" s="1"/>
  <c r="I460" i="6"/>
  <c r="H460" i="6" s="1"/>
  <c r="G460" i="6" s="1"/>
  <c r="F460" i="6" s="1"/>
  <c r="E460" i="6" s="1"/>
  <c r="J453" i="6"/>
  <c r="J458" i="6"/>
  <c r="J456" i="6" s="1"/>
  <c r="J91" i="5" s="1"/>
  <c r="I462" i="6"/>
  <c r="H462" i="6" s="1"/>
  <c r="G462" i="6" s="1"/>
  <c r="F462" i="6" s="1"/>
  <c r="E462" i="6" s="1"/>
  <c r="J455" i="6"/>
  <c r="K439" i="6"/>
  <c r="K437" i="6" s="1"/>
  <c r="K435" i="6" s="1"/>
  <c r="K474" i="6"/>
  <c r="K472" i="6" s="1"/>
  <c r="K470" i="6" s="1"/>
  <c r="K479" i="6"/>
  <c r="K477" i="6" s="1"/>
  <c r="I446" i="6"/>
  <c r="H446" i="6" s="1"/>
  <c r="G446" i="6" s="1"/>
  <c r="F446" i="6" s="1"/>
  <c r="E446" i="6" s="1"/>
  <c r="J439" i="6"/>
  <c r="J444" i="6"/>
  <c r="J442" i="6" s="1"/>
  <c r="J89" i="5" s="1"/>
  <c r="I448" i="6"/>
  <c r="H448" i="6" s="1"/>
  <c r="G448" i="6" s="1"/>
  <c r="F448" i="6" s="1"/>
  <c r="E448" i="6" s="1"/>
  <c r="J441" i="6"/>
  <c r="I461" i="6"/>
  <c r="H461" i="6" s="1"/>
  <c r="G461" i="6" s="1"/>
  <c r="F461" i="6" s="1"/>
  <c r="E461" i="6" s="1"/>
  <c r="J454" i="6"/>
  <c r="J440" i="6" s="1"/>
  <c r="I489" i="6"/>
  <c r="H489" i="6" s="1"/>
  <c r="G489" i="6" s="1"/>
  <c r="F489" i="6" s="1"/>
  <c r="E489" i="6" s="1"/>
  <c r="J482" i="6"/>
  <c r="J475" i="6" s="1"/>
  <c r="J92" i="6"/>
  <c r="J28" i="5" s="1"/>
  <c r="L15" i="6"/>
  <c r="L15" i="5" s="1"/>
  <c r="L16" i="5" s="1"/>
  <c r="K21" i="6"/>
  <c r="K20" i="6"/>
  <c r="H96" i="6"/>
  <c r="I214" i="6"/>
  <c r="J213" i="6"/>
  <c r="I97" i="6"/>
  <c r="I98" i="6"/>
  <c r="J176" i="6"/>
  <c r="J41" i="5" s="1"/>
  <c r="J136" i="6"/>
  <c r="I182" i="6"/>
  <c r="J175" i="6"/>
  <c r="I181" i="6"/>
  <c r="J174" i="6"/>
  <c r="H180" i="6"/>
  <c r="H173" i="6" s="1"/>
  <c r="F199" i="6"/>
  <c r="F197" i="6" s="1"/>
  <c r="F44" i="5" s="1"/>
  <c r="E202" i="6"/>
  <c r="I468" i="6"/>
  <c r="H468" i="6" s="1"/>
  <c r="G468" i="6" s="1"/>
  <c r="F468" i="6" s="1"/>
  <c r="E468" i="6" s="1"/>
  <c r="J465" i="6"/>
  <c r="J463" i="6" s="1"/>
  <c r="J92" i="5" s="1"/>
  <c r="J90" i="5" s="1"/>
  <c r="J87" i="5" s="1"/>
  <c r="J86" i="5" s="1"/>
  <c r="H262" i="6"/>
  <c r="H260" i="6" s="1"/>
  <c r="H54" i="5" s="1"/>
  <c r="G263" i="6"/>
  <c r="I77" i="6"/>
  <c r="H77" i="6" s="1"/>
  <c r="G77" i="6" s="1"/>
  <c r="F77" i="6" s="1"/>
  <c r="E77" i="6" s="1"/>
  <c r="J63" i="6"/>
  <c r="J71" i="6"/>
  <c r="J25" i="5" s="1"/>
  <c r="I224" i="6"/>
  <c r="H224" i="6" s="1"/>
  <c r="G224" i="6" s="1"/>
  <c r="F224" i="6" s="1"/>
  <c r="E224" i="6" s="1"/>
  <c r="J218" i="6"/>
  <c r="J47" i="5" s="1"/>
  <c r="J141" i="6"/>
  <c r="K59" i="6"/>
  <c r="K57" i="6" s="1"/>
  <c r="J60" i="6"/>
  <c r="J18" i="6" s="1"/>
  <c r="J78" i="6"/>
  <c r="J26" i="5" s="1"/>
  <c r="K169" i="6"/>
  <c r="J192" i="6"/>
  <c r="J190" i="6" s="1"/>
  <c r="J43" i="5" s="1"/>
  <c r="I195" i="6"/>
  <c r="J206" i="6"/>
  <c r="J204" i="6" s="1"/>
  <c r="J45" i="5" s="1"/>
  <c r="I209" i="6"/>
  <c r="K77" i="5"/>
  <c r="L77" i="5"/>
  <c r="M77" i="5"/>
  <c r="K78" i="5"/>
  <c r="L78" i="5"/>
  <c r="M78" i="5"/>
  <c r="G187" i="6"/>
  <c r="G186" i="6"/>
  <c r="J40" i="5" l="1"/>
  <c r="J23" i="5"/>
  <c r="J21" i="6"/>
  <c r="J437" i="6"/>
  <c r="J435" i="6" s="1"/>
  <c r="J451" i="6"/>
  <c r="J449" i="6" s="1"/>
  <c r="J474" i="6"/>
  <c r="J472" i="6" s="1"/>
  <c r="J470" i="6" s="1"/>
  <c r="J479" i="6"/>
  <c r="J477" i="6" s="1"/>
  <c r="J134" i="6"/>
  <c r="J36" i="5"/>
  <c r="J35" i="5" s="1"/>
  <c r="J171" i="6"/>
  <c r="J20" i="6"/>
  <c r="J17" i="6" s="1"/>
  <c r="J15" i="6" s="1"/>
  <c r="J15" i="5" s="1"/>
  <c r="J16" i="5" s="1"/>
  <c r="H214" i="6"/>
  <c r="H98" i="6"/>
  <c r="H97" i="6"/>
  <c r="G96" i="6"/>
  <c r="I174" i="6"/>
  <c r="I171" i="6" s="1"/>
  <c r="H181" i="6"/>
  <c r="I175" i="6"/>
  <c r="H182" i="6"/>
  <c r="G180" i="6"/>
  <c r="E199" i="6"/>
  <c r="E197" i="6" s="1"/>
  <c r="E44" i="5" s="1"/>
  <c r="J169" i="6"/>
  <c r="J59" i="6"/>
  <c r="J57" i="6" s="1"/>
  <c r="K17" i="6"/>
  <c r="K15" i="6" s="1"/>
  <c r="K15" i="5" s="1"/>
  <c r="K16" i="5" s="1"/>
  <c r="F263" i="6"/>
  <c r="G262" i="6"/>
  <c r="G260" i="6" s="1"/>
  <c r="G54" i="5" s="1"/>
  <c r="H195" i="6"/>
  <c r="I192" i="6"/>
  <c r="I190" i="6" s="1"/>
  <c r="I43" i="5" s="1"/>
  <c r="I206" i="6"/>
  <c r="I204" i="6" s="1"/>
  <c r="I45" i="5" s="1"/>
  <c r="H209" i="6"/>
  <c r="G514" i="6"/>
  <c r="G512" i="6" s="1"/>
  <c r="G101" i="5" s="1"/>
  <c r="H514" i="6"/>
  <c r="H512" i="6" s="1"/>
  <c r="H101" i="5" s="1"/>
  <c r="I514" i="6"/>
  <c r="I512" i="6" s="1"/>
  <c r="I101" i="5" s="1"/>
  <c r="G508" i="6"/>
  <c r="H508" i="6"/>
  <c r="I508" i="6"/>
  <c r="G509" i="6"/>
  <c r="H509" i="6"/>
  <c r="I509" i="6"/>
  <c r="G510" i="6"/>
  <c r="H510" i="6"/>
  <c r="I510" i="6"/>
  <c r="G511" i="6"/>
  <c r="H511" i="6"/>
  <c r="I511" i="6"/>
  <c r="G500" i="6"/>
  <c r="G498" i="6" s="1"/>
  <c r="G99" i="5" s="1"/>
  <c r="H500" i="6"/>
  <c r="H498" i="6" s="1"/>
  <c r="H99" i="5" s="1"/>
  <c r="I500" i="6"/>
  <c r="I498" i="6" s="1"/>
  <c r="I99" i="5" s="1"/>
  <c r="G493" i="6"/>
  <c r="G491" i="6" s="1"/>
  <c r="G98" i="5" s="1"/>
  <c r="H493" i="6"/>
  <c r="H491" i="6" s="1"/>
  <c r="H98" i="5" s="1"/>
  <c r="I493" i="6"/>
  <c r="I491" i="6" s="1"/>
  <c r="I98" i="5" s="1"/>
  <c r="G486" i="6"/>
  <c r="G484" i="6" s="1"/>
  <c r="G97" i="5" s="1"/>
  <c r="H486" i="6"/>
  <c r="H484" i="6" s="1"/>
  <c r="H97" i="5" s="1"/>
  <c r="I486" i="6"/>
  <c r="I484" i="6" s="1"/>
  <c r="I97" i="5" s="1"/>
  <c r="J486" i="6"/>
  <c r="J484" i="6" s="1"/>
  <c r="J97" i="5" s="1"/>
  <c r="J96" i="5" s="1"/>
  <c r="J94" i="5" s="1"/>
  <c r="J93" i="5" s="1"/>
  <c r="K486" i="6"/>
  <c r="K484" i="6" s="1"/>
  <c r="L486" i="6"/>
  <c r="L484" i="6" s="1"/>
  <c r="M486" i="6"/>
  <c r="M484" i="6" s="1"/>
  <c r="G480" i="6"/>
  <c r="H480" i="6"/>
  <c r="I480" i="6"/>
  <c r="G481" i="6"/>
  <c r="H481" i="6"/>
  <c r="I481" i="6"/>
  <c r="G482" i="6"/>
  <c r="H482" i="6"/>
  <c r="I482" i="6"/>
  <c r="G483" i="6"/>
  <c r="H483" i="6"/>
  <c r="I483" i="6"/>
  <c r="G465" i="6"/>
  <c r="G463" i="6" s="1"/>
  <c r="G92" i="5" s="1"/>
  <c r="H465" i="6"/>
  <c r="H463" i="6" s="1"/>
  <c r="H92" i="5" s="1"/>
  <c r="I465" i="6"/>
  <c r="I463" i="6" s="1"/>
  <c r="I92" i="5" s="1"/>
  <c r="G458" i="6"/>
  <c r="G456" i="6" s="1"/>
  <c r="G91" i="5" s="1"/>
  <c r="H458" i="6"/>
  <c r="H456" i="6" s="1"/>
  <c r="H91" i="5" s="1"/>
  <c r="I458" i="6"/>
  <c r="I456" i="6" s="1"/>
  <c r="I91" i="5" s="1"/>
  <c r="G452" i="6"/>
  <c r="G438" i="6" s="1"/>
  <c r="H452" i="6"/>
  <c r="I452" i="6"/>
  <c r="I438" i="6" s="1"/>
  <c r="G453" i="6"/>
  <c r="G439" i="6" s="1"/>
  <c r="H453" i="6"/>
  <c r="H439" i="6" s="1"/>
  <c r="I453" i="6"/>
  <c r="G454" i="6"/>
  <c r="G440" i="6" s="1"/>
  <c r="H454" i="6"/>
  <c r="H440" i="6" s="1"/>
  <c r="I454" i="6"/>
  <c r="I440" i="6" s="1"/>
  <c r="G455" i="6"/>
  <c r="G441" i="6" s="1"/>
  <c r="H455" i="6"/>
  <c r="H441" i="6" s="1"/>
  <c r="I455" i="6"/>
  <c r="I441" i="6" s="1"/>
  <c r="G444" i="6"/>
  <c r="G442" i="6" s="1"/>
  <c r="G89" i="5" s="1"/>
  <c r="H444" i="6"/>
  <c r="H442" i="6" s="1"/>
  <c r="H89" i="5" s="1"/>
  <c r="I444" i="6"/>
  <c r="I442" i="6" s="1"/>
  <c r="I89" i="5" s="1"/>
  <c r="I439" i="6"/>
  <c r="I430" i="6"/>
  <c r="I428" i="6" s="1"/>
  <c r="I85" i="5" s="1"/>
  <c r="G430" i="6"/>
  <c r="G428" i="6" s="1"/>
  <c r="G85" i="5" s="1"/>
  <c r="H430" i="6"/>
  <c r="H428" i="6" s="1"/>
  <c r="H85" i="5" s="1"/>
  <c r="G423" i="6"/>
  <c r="G421" i="6" s="1"/>
  <c r="G83" i="5" s="1"/>
  <c r="H423" i="6"/>
  <c r="H421" i="6" s="1"/>
  <c r="H83" i="5" s="1"/>
  <c r="I423" i="6"/>
  <c r="I421" i="6" s="1"/>
  <c r="I83" i="5" s="1"/>
  <c r="G82" i="5"/>
  <c r="G81" i="5"/>
  <c r="G80" i="5" s="1"/>
  <c r="G403" i="6"/>
  <c r="H403" i="6"/>
  <c r="I403" i="6"/>
  <c r="G404" i="6"/>
  <c r="H404" i="6"/>
  <c r="I404" i="6"/>
  <c r="G405" i="6"/>
  <c r="H405" i="6"/>
  <c r="I405" i="6"/>
  <c r="G406" i="6"/>
  <c r="H406" i="6"/>
  <c r="I406" i="6"/>
  <c r="G395" i="6"/>
  <c r="G393" i="6" s="1"/>
  <c r="G78" i="5" s="1"/>
  <c r="H395" i="6"/>
  <c r="H393" i="6" s="1"/>
  <c r="H78" i="5" s="1"/>
  <c r="I395" i="6"/>
  <c r="I393" i="6" s="1"/>
  <c r="I78" i="5" s="1"/>
  <c r="G388" i="6"/>
  <c r="G386" i="6" s="1"/>
  <c r="G77" i="5" s="1"/>
  <c r="H388" i="6"/>
  <c r="H386" i="6" s="1"/>
  <c r="H77" i="5" s="1"/>
  <c r="I388" i="6"/>
  <c r="I386" i="6" s="1"/>
  <c r="I77" i="5" s="1"/>
  <c r="G381" i="6"/>
  <c r="G379" i="6" s="1"/>
  <c r="G76" i="5" s="1"/>
  <c r="H381" i="6"/>
  <c r="H379" i="6" s="1"/>
  <c r="H76" i="5" s="1"/>
  <c r="I381" i="6"/>
  <c r="I379" i="6" s="1"/>
  <c r="I76" i="5" s="1"/>
  <c r="G375" i="6"/>
  <c r="H375" i="6"/>
  <c r="I375" i="6"/>
  <c r="G376" i="6"/>
  <c r="H376" i="6"/>
  <c r="I376" i="6"/>
  <c r="G377" i="6"/>
  <c r="H377" i="6"/>
  <c r="I377" i="6"/>
  <c r="G378" i="6"/>
  <c r="H378" i="6"/>
  <c r="I378" i="6"/>
  <c r="I332" i="6"/>
  <c r="I330" i="6" s="1"/>
  <c r="I318" i="6"/>
  <c r="I316" i="6" s="1"/>
  <c r="I64" i="5" s="1"/>
  <c r="I311" i="6"/>
  <c r="I309" i="6" s="1"/>
  <c r="I63" i="5" s="1"/>
  <c r="I305" i="6"/>
  <c r="I306" i="6"/>
  <c r="I307" i="6"/>
  <c r="I308" i="6"/>
  <c r="I60" i="5"/>
  <c r="I255" i="6"/>
  <c r="I253" i="6" s="1"/>
  <c r="I53" i="5" s="1"/>
  <c r="I248" i="6"/>
  <c r="I246" i="6" s="1"/>
  <c r="I52" i="5" s="1"/>
  <c r="I232" i="6"/>
  <c r="I49" i="5" s="1"/>
  <c r="I48" i="5" s="1"/>
  <c r="I220" i="6"/>
  <c r="I218" i="6" s="1"/>
  <c r="I47" i="5" s="1"/>
  <c r="I213" i="6"/>
  <c r="I211" i="6" s="1"/>
  <c r="I46" i="5" s="1"/>
  <c r="I185" i="6"/>
  <c r="I183" i="6" s="1"/>
  <c r="I42" i="5" s="1"/>
  <c r="I178" i="6"/>
  <c r="I176" i="6" s="1"/>
  <c r="I41" i="5" s="1"/>
  <c r="I164" i="6"/>
  <c r="I162" i="6" s="1"/>
  <c r="I39" i="5" s="1"/>
  <c r="I150" i="6"/>
  <c r="I148" i="6" s="1"/>
  <c r="I37" i="5" s="1"/>
  <c r="I143" i="6"/>
  <c r="I138" i="6"/>
  <c r="I139" i="6"/>
  <c r="I140" i="6"/>
  <c r="I115" i="6"/>
  <c r="I113" i="6" s="1"/>
  <c r="I32" i="5" s="1"/>
  <c r="I101" i="6"/>
  <c r="I99" i="6" s="1"/>
  <c r="I29" i="5" s="1"/>
  <c r="I94" i="6"/>
  <c r="I92" i="6" s="1"/>
  <c r="I28" i="5" s="1"/>
  <c r="I87" i="6"/>
  <c r="I85" i="6" s="1"/>
  <c r="I27" i="5" s="1"/>
  <c r="I78" i="6"/>
  <c r="I26" i="5" s="1"/>
  <c r="I73" i="6"/>
  <c r="I71" i="6" s="1"/>
  <c r="I25" i="5" s="1"/>
  <c r="I66" i="6"/>
  <c r="I64" i="6" s="1"/>
  <c r="I24" i="5" s="1"/>
  <c r="I60" i="6"/>
  <c r="I61" i="6"/>
  <c r="I62" i="6"/>
  <c r="I63" i="6"/>
  <c r="I52" i="6"/>
  <c r="I50" i="6" s="1"/>
  <c r="I22" i="5" s="1"/>
  <c r="I38" i="6"/>
  <c r="I36" i="6" s="1"/>
  <c r="I20" i="5" s="1"/>
  <c r="I31" i="6"/>
  <c r="I29" i="6" s="1"/>
  <c r="I19" i="5" s="1"/>
  <c r="I25" i="6"/>
  <c r="I26" i="6"/>
  <c r="I27" i="6"/>
  <c r="I28" i="6"/>
  <c r="I18" i="5" l="1"/>
  <c r="I40" i="5"/>
  <c r="I62" i="5"/>
  <c r="H90" i="5"/>
  <c r="I96" i="5"/>
  <c r="H96" i="5"/>
  <c r="I19" i="6"/>
  <c r="I18" i="6"/>
  <c r="I23" i="5"/>
  <c r="I75" i="5"/>
  <c r="I73" i="5" s="1"/>
  <c r="I72" i="5" s="1"/>
  <c r="H75" i="5"/>
  <c r="H73" i="5" s="1"/>
  <c r="H72" i="5" s="1"/>
  <c r="I90" i="5"/>
  <c r="I87" i="5" s="1"/>
  <c r="I86" i="5" s="1"/>
  <c r="H87" i="5"/>
  <c r="H86" i="5" s="1"/>
  <c r="F96" i="6"/>
  <c r="G97" i="6"/>
  <c r="G98" i="6"/>
  <c r="G214" i="6"/>
  <c r="H475" i="6"/>
  <c r="I141" i="6"/>
  <c r="I36" i="5" s="1"/>
  <c r="I35" i="5" s="1"/>
  <c r="I136" i="6"/>
  <c r="H175" i="6"/>
  <c r="G182" i="6"/>
  <c r="H174" i="6"/>
  <c r="H171" i="6" s="1"/>
  <c r="G181" i="6"/>
  <c r="F181" i="6" s="1"/>
  <c r="E181" i="6" s="1"/>
  <c r="G195" i="6"/>
  <c r="F180" i="6"/>
  <c r="G173" i="6"/>
  <c r="F262" i="6"/>
  <c r="F260" i="6" s="1"/>
  <c r="F54" i="5" s="1"/>
  <c r="E263" i="6"/>
  <c r="H206" i="6"/>
  <c r="H204" i="6" s="1"/>
  <c r="G209" i="6"/>
  <c r="G206" i="6" s="1"/>
  <c r="I371" i="6"/>
  <c r="I329" i="6" s="1"/>
  <c r="I21" i="6" s="1"/>
  <c r="I369" i="6"/>
  <c r="G473" i="6"/>
  <c r="H474" i="6"/>
  <c r="I476" i="6"/>
  <c r="H473" i="6"/>
  <c r="H472" i="6" s="1"/>
  <c r="G476" i="6"/>
  <c r="I474" i="6"/>
  <c r="G474" i="6"/>
  <c r="H402" i="6"/>
  <c r="H400" i="6" s="1"/>
  <c r="I370" i="6"/>
  <c r="I328" i="6" s="1"/>
  <c r="I325" i="6" s="1"/>
  <c r="H374" i="6"/>
  <c r="H372" i="6" s="1"/>
  <c r="I169" i="6"/>
  <c r="I304" i="6"/>
  <c r="I302" i="6" s="1"/>
  <c r="G75" i="5"/>
  <c r="G73" i="5" s="1"/>
  <c r="G72" i="5" s="1"/>
  <c r="G90" i="5"/>
  <c r="G87" i="5" s="1"/>
  <c r="G86" i="5" s="1"/>
  <c r="I374" i="6"/>
  <c r="I372" i="6" s="1"/>
  <c r="G374" i="6"/>
  <c r="G372" i="6" s="1"/>
  <c r="I402" i="6"/>
  <c r="I400" i="6" s="1"/>
  <c r="G402" i="6"/>
  <c r="G400" i="6" s="1"/>
  <c r="H451" i="6"/>
  <c r="H449" i="6" s="1"/>
  <c r="G96" i="5"/>
  <c r="I24" i="6"/>
  <c r="I22" i="6" s="1"/>
  <c r="I59" i="6"/>
  <c r="I57" i="6" s="1"/>
  <c r="I134" i="6"/>
  <c r="I225" i="6"/>
  <c r="H438" i="6"/>
  <c r="H437" i="6" s="1"/>
  <c r="H435" i="6" s="1"/>
  <c r="I451" i="6"/>
  <c r="I449" i="6" s="1"/>
  <c r="G451" i="6"/>
  <c r="G449" i="6" s="1"/>
  <c r="I475" i="6"/>
  <c r="H476" i="6"/>
  <c r="G475" i="6"/>
  <c r="I507" i="6"/>
  <c r="I505" i="6" s="1"/>
  <c r="I100" i="5" s="1"/>
  <c r="I94" i="5" s="1"/>
  <c r="I93" i="5" s="1"/>
  <c r="G507" i="6"/>
  <c r="G505" i="6" s="1"/>
  <c r="G100" i="5" s="1"/>
  <c r="I479" i="6"/>
  <c r="I477" i="6" s="1"/>
  <c r="G479" i="6"/>
  <c r="G477" i="6" s="1"/>
  <c r="H479" i="6"/>
  <c r="H477" i="6" s="1"/>
  <c r="I473" i="6"/>
  <c r="H507" i="6"/>
  <c r="H505" i="6" s="1"/>
  <c r="H100" i="5" s="1"/>
  <c r="H94" i="5" s="1"/>
  <c r="H93" i="5" s="1"/>
  <c r="I437" i="6"/>
  <c r="I435" i="6" s="1"/>
  <c r="G437" i="6"/>
  <c r="G435" i="6" s="1"/>
  <c r="I368" i="6"/>
  <c r="F215" i="6"/>
  <c r="I20" i="6" l="1"/>
  <c r="F214" i="6"/>
  <c r="F98" i="6"/>
  <c r="F97" i="6"/>
  <c r="E96" i="6"/>
  <c r="G175" i="6"/>
  <c r="F182" i="6"/>
  <c r="I323" i="6"/>
  <c r="I66" i="5" s="1"/>
  <c r="I13" i="6"/>
  <c r="E180" i="6"/>
  <c r="F173" i="6"/>
  <c r="F195" i="6"/>
  <c r="G174" i="6"/>
  <c r="G171" i="6" s="1"/>
  <c r="I12" i="6"/>
  <c r="E262" i="6"/>
  <c r="F209" i="6"/>
  <c r="E209" i="6" s="1"/>
  <c r="G204" i="6"/>
  <c r="I367" i="6"/>
  <c r="I365" i="6" s="1"/>
  <c r="G472" i="6"/>
  <c r="G470" i="6" s="1"/>
  <c r="H470" i="6"/>
  <c r="I14" i="6"/>
  <c r="G94" i="5"/>
  <c r="G93" i="5" s="1"/>
  <c r="I472" i="6"/>
  <c r="I470" i="6" s="1"/>
  <c r="I11" i="6"/>
  <c r="F75" i="6"/>
  <c r="F40" i="6"/>
  <c r="E97" i="6" l="1"/>
  <c r="E98" i="6"/>
  <c r="E214" i="6"/>
  <c r="F175" i="6"/>
  <c r="E182" i="6"/>
  <c r="E195" i="6"/>
  <c r="F174" i="6"/>
  <c r="E178" i="6"/>
  <c r="E173" i="6"/>
  <c r="E260" i="6"/>
  <c r="I17" i="6"/>
  <c r="I15" i="6" s="1"/>
  <c r="I15" i="5" s="1"/>
  <c r="I16" i="5" s="1"/>
  <c r="I10" i="6"/>
  <c r="I8" i="6" s="1"/>
  <c r="I13" i="5" s="1"/>
  <c r="I14" i="5" s="1"/>
  <c r="E54" i="5" l="1"/>
  <c r="E176" i="6"/>
  <c r="E175" i="6"/>
  <c r="E174" i="6"/>
  <c r="E171" i="6" s="1"/>
  <c r="F235" i="6"/>
  <c r="F193" i="6"/>
  <c r="E169" i="6" l="1"/>
  <c r="E326" i="6"/>
  <c r="F327" i="6" l="1"/>
  <c r="G327" i="6"/>
  <c r="H327" i="6"/>
  <c r="F326" i="6"/>
  <c r="G326" i="6"/>
  <c r="H326" i="6"/>
  <c r="E328" i="6"/>
  <c r="E327" i="6"/>
  <c r="H332" i="6"/>
  <c r="H330" i="6" s="1"/>
  <c r="G332" i="6"/>
  <c r="G330" i="6" s="1"/>
  <c r="F332" i="6"/>
  <c r="F330" i="6" s="1"/>
  <c r="E332" i="6"/>
  <c r="E330" i="6" l="1"/>
  <c r="E325" i="6"/>
  <c r="F481" i="6" l="1"/>
  <c r="E481" i="6"/>
  <c r="F508" i="6" l="1"/>
  <c r="F509" i="6"/>
  <c r="F510" i="6"/>
  <c r="F511" i="6"/>
  <c r="E509" i="6"/>
  <c r="E510" i="6"/>
  <c r="E511" i="6"/>
  <c r="E508" i="6"/>
  <c r="F187" i="6"/>
  <c r="E397" i="6" l="1"/>
  <c r="E396" i="6"/>
  <c r="E186" i="6"/>
  <c r="E487" i="6"/>
  <c r="E89" i="6"/>
  <c r="E88" i="6"/>
  <c r="E222" i="6"/>
  <c r="E187" i="6"/>
  <c r="E194" i="6"/>
  <c r="E193" i="6"/>
  <c r="E179" i="6"/>
  <c r="E144" i="6"/>
  <c r="E480" i="6" l="1"/>
  <c r="E473" i="6" s="1"/>
  <c r="E87" i="6"/>
  <c r="E102" i="6"/>
  <c r="E54" i="6"/>
  <c r="E53" i="6"/>
  <c r="F480" i="6" l="1"/>
  <c r="F67" i="6"/>
  <c r="F194" i="6"/>
  <c r="F473" i="6" l="1"/>
  <c r="F94" i="6"/>
  <c r="G94" i="6"/>
  <c r="F73" i="6"/>
  <c r="G73" i="6"/>
  <c r="H73" i="6"/>
  <c r="F255" i="6" l="1"/>
  <c r="F185" i="6" l="1"/>
  <c r="F183" i="6" s="1"/>
  <c r="H185" i="6" l="1"/>
  <c r="H183" i="6" s="1"/>
  <c r="H42" i="5" s="1"/>
  <c r="G185" i="6"/>
  <c r="J11" i="6"/>
  <c r="K11" i="6"/>
  <c r="L11" i="6"/>
  <c r="M11" i="6"/>
  <c r="J12" i="6"/>
  <c r="K12" i="6"/>
  <c r="L12" i="6"/>
  <c r="M12" i="6"/>
  <c r="J13" i="6"/>
  <c r="K13" i="6"/>
  <c r="L13" i="6"/>
  <c r="M13" i="6"/>
  <c r="J14" i="6"/>
  <c r="K14" i="6"/>
  <c r="L14" i="6"/>
  <c r="M14" i="6"/>
  <c r="J381" i="6"/>
  <c r="J379" i="6" s="1"/>
  <c r="J76" i="5" s="1"/>
  <c r="J75" i="5" s="1"/>
  <c r="J73" i="5" s="1"/>
  <c r="J72" i="5" s="1"/>
  <c r="K381" i="6"/>
  <c r="K379" i="6" s="1"/>
  <c r="K76" i="5" s="1"/>
  <c r="K75" i="5" s="1"/>
  <c r="L381" i="6"/>
  <c r="L379" i="6" s="1"/>
  <c r="L76" i="5" s="1"/>
  <c r="L75" i="5" s="1"/>
  <c r="M381" i="6"/>
  <c r="M379" i="6" s="1"/>
  <c r="M76" i="5" s="1"/>
  <c r="M75" i="5" s="1"/>
  <c r="H368" i="6"/>
  <c r="H369" i="6"/>
  <c r="H370" i="6"/>
  <c r="H328" i="6" s="1"/>
  <c r="H325" i="6" s="1"/>
  <c r="H371" i="6"/>
  <c r="H329" i="6" s="1"/>
  <c r="H318" i="6"/>
  <c r="H316" i="6" s="1"/>
  <c r="H64" i="5" s="1"/>
  <c r="H311" i="6"/>
  <c r="H309" i="6" s="1"/>
  <c r="H63" i="5" s="1"/>
  <c r="H305" i="6"/>
  <c r="H306" i="6"/>
  <c r="H307" i="6"/>
  <c r="H308" i="6"/>
  <c r="H60" i="5"/>
  <c r="H255" i="6"/>
  <c r="H253" i="6" s="1"/>
  <c r="H53" i="5" s="1"/>
  <c r="H248" i="6"/>
  <c r="H246" i="6" s="1"/>
  <c r="H52" i="5" s="1"/>
  <c r="H50" i="5"/>
  <c r="H234" i="6"/>
  <c r="H232" i="6" s="1"/>
  <c r="H49" i="5" s="1"/>
  <c r="H48" i="5" s="1"/>
  <c r="H231" i="6"/>
  <c r="H220" i="6"/>
  <c r="H218" i="6" s="1"/>
  <c r="H47" i="5" s="1"/>
  <c r="H213" i="6"/>
  <c r="H211" i="6" s="1"/>
  <c r="H46" i="5" s="1"/>
  <c r="H45" i="5"/>
  <c r="H192" i="6"/>
  <c r="H190" i="6" s="1"/>
  <c r="H43" i="5" s="1"/>
  <c r="H178" i="6"/>
  <c r="H176" i="6" s="1"/>
  <c r="H41" i="5" s="1"/>
  <c r="H164" i="6"/>
  <c r="H162" i="6" s="1"/>
  <c r="H39" i="5" s="1"/>
  <c r="H38" i="5"/>
  <c r="H150" i="6"/>
  <c r="H148" i="6" s="1"/>
  <c r="H37" i="5" s="1"/>
  <c r="H143" i="6"/>
  <c r="H138" i="6"/>
  <c r="H139" i="6"/>
  <c r="H140" i="6"/>
  <c r="H34" i="5"/>
  <c r="H33" i="5"/>
  <c r="H115" i="6"/>
  <c r="H101" i="6"/>
  <c r="H99" i="6" s="1"/>
  <c r="H29" i="5" s="1"/>
  <c r="H94" i="6"/>
  <c r="H92" i="6" s="1"/>
  <c r="H28" i="5" s="1"/>
  <c r="H87" i="6"/>
  <c r="H80" i="6"/>
  <c r="H78" i="6" s="1"/>
  <c r="H26" i="5" s="1"/>
  <c r="H71" i="6"/>
  <c r="H25" i="5" s="1"/>
  <c r="H66" i="6"/>
  <c r="H64" i="6" s="1"/>
  <c r="H24" i="5" s="1"/>
  <c r="H60" i="6"/>
  <c r="H61" i="6"/>
  <c r="H62" i="6"/>
  <c r="H63" i="6"/>
  <c r="H52" i="6"/>
  <c r="H50" i="6" s="1"/>
  <c r="H22" i="5" s="1"/>
  <c r="H38" i="6"/>
  <c r="H31" i="6"/>
  <c r="H29" i="6" s="1"/>
  <c r="H19" i="5" s="1"/>
  <c r="H25" i="6"/>
  <c r="H18" i="6" s="1"/>
  <c r="H26" i="6"/>
  <c r="H27" i="6"/>
  <c r="H28" i="6"/>
  <c r="H21" i="6" l="1"/>
  <c r="H19" i="6"/>
  <c r="H20" i="6"/>
  <c r="H13" i="6" s="1"/>
  <c r="H12" i="6"/>
  <c r="H141" i="6"/>
  <c r="H36" i="5" s="1"/>
  <c r="H35" i="5" s="1"/>
  <c r="H136" i="6"/>
  <c r="H85" i="6"/>
  <c r="H27" i="5" s="1"/>
  <c r="H23" i="5" s="1"/>
  <c r="H36" i="6"/>
  <c r="H20" i="5" s="1"/>
  <c r="H18" i="5" s="1"/>
  <c r="H14" i="6"/>
  <c r="H40" i="5"/>
  <c r="M10" i="6"/>
  <c r="M8" i="6" s="1"/>
  <c r="M13" i="5" s="1"/>
  <c r="M14" i="5" s="1"/>
  <c r="K10" i="6"/>
  <c r="K8" i="6" s="1"/>
  <c r="K13" i="5" s="1"/>
  <c r="K14" i="5" s="1"/>
  <c r="L10" i="6"/>
  <c r="L8" i="6" s="1"/>
  <c r="L13" i="5" s="1"/>
  <c r="L14" i="5" s="1"/>
  <c r="J10" i="6"/>
  <c r="J8" i="6" s="1"/>
  <c r="J13" i="5" s="1"/>
  <c r="J14" i="5" s="1"/>
  <c r="H62" i="5"/>
  <c r="H323" i="6"/>
  <c r="H66" i="5" s="1"/>
  <c r="H304" i="6"/>
  <c r="H302" i="6" s="1"/>
  <c r="H227" i="6"/>
  <c r="H225" i="6" s="1"/>
  <c r="H367" i="6"/>
  <c r="H365" i="6" s="1"/>
  <c r="H24" i="6"/>
  <c r="H22" i="6" s="1"/>
  <c r="H59" i="6"/>
  <c r="H57" i="6" s="1"/>
  <c r="H169" i="6"/>
  <c r="H113" i="6"/>
  <c r="H32" i="5" s="1"/>
  <c r="E215" i="6"/>
  <c r="H17" i="6" l="1"/>
  <c r="H15" i="6" s="1"/>
  <c r="H15" i="5" s="1"/>
  <c r="H16" i="5" s="1"/>
  <c r="H134" i="6"/>
  <c r="H11" i="6"/>
  <c r="H10" i="6" l="1"/>
  <c r="F137" i="6"/>
  <c r="G137" i="6"/>
  <c r="F138" i="6"/>
  <c r="G138" i="6"/>
  <c r="F139" i="6"/>
  <c r="G139" i="6"/>
  <c r="F140" i="6"/>
  <c r="G140" i="6"/>
  <c r="E138" i="6"/>
  <c r="E139" i="6"/>
  <c r="E140" i="6"/>
  <c r="G38" i="5"/>
  <c r="F38" i="5"/>
  <c r="E157" i="6"/>
  <c r="E155" i="6" l="1"/>
  <c r="H8" i="6"/>
  <c r="H13" i="5" s="1"/>
  <c r="H14" i="5" s="1"/>
  <c r="E38" i="5" l="1"/>
  <c r="E445" i="6" l="1"/>
  <c r="E410" i="6"/>
  <c r="F42" i="5"/>
  <c r="G45" i="5"/>
  <c r="F206" i="6"/>
  <c r="F204" i="6" s="1"/>
  <c r="F45" i="5" s="1"/>
  <c r="E206" i="6"/>
  <c r="E390" i="6"/>
  <c r="E75" i="6"/>
  <c r="E40" i="6"/>
  <c r="E73" i="6" l="1"/>
  <c r="G183" i="6"/>
  <c r="G42" i="5" s="1"/>
  <c r="E204" i="6"/>
  <c r="E312" i="6"/>
  <c r="E42" i="5" l="1"/>
  <c r="E45" i="5"/>
  <c r="F403" i="6"/>
  <c r="F404" i="6"/>
  <c r="F405" i="6"/>
  <c r="F406" i="6"/>
  <c r="E405" i="6"/>
  <c r="E406" i="6"/>
  <c r="E404" i="6"/>
  <c r="E403" i="6"/>
  <c r="F416" i="6"/>
  <c r="F414" i="6" s="1"/>
  <c r="F82" i="5" s="1"/>
  <c r="E416" i="6"/>
  <c r="E137" i="6" l="1"/>
  <c r="E414" i="6"/>
  <c r="E402" i="6"/>
  <c r="E82" i="5" l="1"/>
  <c r="F305" i="6"/>
  <c r="G305" i="6"/>
  <c r="F306" i="6"/>
  <c r="G306" i="6"/>
  <c r="F307" i="6"/>
  <c r="G307" i="6"/>
  <c r="F308" i="6"/>
  <c r="G308" i="6"/>
  <c r="E306" i="6"/>
  <c r="E307" i="6"/>
  <c r="E308" i="6"/>
  <c r="E305" i="6"/>
  <c r="G318" i="6"/>
  <c r="G316" i="6" s="1"/>
  <c r="G64" i="5" s="1"/>
  <c r="F318" i="6"/>
  <c r="F316" i="6" s="1"/>
  <c r="F64" i="5" s="1"/>
  <c r="E318" i="6"/>
  <c r="G311" i="6"/>
  <c r="G309" i="6" s="1"/>
  <c r="G63" i="5" s="1"/>
  <c r="F311" i="6"/>
  <c r="F309" i="6" s="1"/>
  <c r="F63" i="5" s="1"/>
  <c r="G50" i="5"/>
  <c r="F50" i="5"/>
  <c r="E241" i="6"/>
  <c r="G62" i="5" l="1"/>
  <c r="E239" i="6"/>
  <c r="F62" i="5"/>
  <c r="E311" i="6"/>
  <c r="E316" i="6"/>
  <c r="E304" i="6"/>
  <c r="G304" i="6"/>
  <c r="G302" i="6" s="1"/>
  <c r="F304" i="6"/>
  <c r="F302" i="6" s="1"/>
  <c r="F514" i="6"/>
  <c r="F512" i="6" s="1"/>
  <c r="F101" i="5" s="1"/>
  <c r="E514" i="6"/>
  <c r="F507" i="6"/>
  <c r="F505" i="6" s="1"/>
  <c r="F100" i="5" s="1"/>
  <c r="E507" i="6"/>
  <c r="F500" i="6"/>
  <c r="F498" i="6" s="1"/>
  <c r="F99" i="5" s="1"/>
  <c r="E500" i="6"/>
  <c r="F493" i="6"/>
  <c r="F491" i="6" s="1"/>
  <c r="F98" i="5" s="1"/>
  <c r="E493" i="6"/>
  <c r="F486" i="6"/>
  <c r="F484" i="6" s="1"/>
  <c r="F97" i="5" s="1"/>
  <c r="E486" i="6"/>
  <c r="F483" i="6"/>
  <c r="F476" i="6" s="1"/>
  <c r="E483" i="6"/>
  <c r="F482" i="6"/>
  <c r="F475" i="6" s="1"/>
  <c r="E482" i="6"/>
  <c r="F474" i="6"/>
  <c r="F465" i="6"/>
  <c r="E465" i="6"/>
  <c r="F463" i="6"/>
  <c r="F92" i="5" s="1"/>
  <c r="F458" i="6"/>
  <c r="E458" i="6"/>
  <c r="F456" i="6"/>
  <c r="F91" i="5" s="1"/>
  <c r="F455" i="6"/>
  <c r="F441" i="6" s="1"/>
  <c r="E455" i="6"/>
  <c r="F454" i="6"/>
  <c r="F440" i="6" s="1"/>
  <c r="E454" i="6"/>
  <c r="F453" i="6"/>
  <c r="F439" i="6" s="1"/>
  <c r="E453" i="6"/>
  <c r="F452" i="6"/>
  <c r="F438" i="6" s="1"/>
  <c r="E452" i="6"/>
  <c r="F444" i="6"/>
  <c r="E444" i="6"/>
  <c r="F442" i="6"/>
  <c r="F89" i="5" s="1"/>
  <c r="E431" i="6"/>
  <c r="F430" i="6"/>
  <c r="F428" i="6" s="1"/>
  <c r="F85" i="5" s="1"/>
  <c r="F423" i="6"/>
  <c r="E423" i="6"/>
  <c r="F421" i="6"/>
  <c r="F83" i="5" s="1"/>
  <c r="F409" i="6"/>
  <c r="F407" i="6" s="1"/>
  <c r="F81" i="5" s="1"/>
  <c r="F80" i="5" s="1"/>
  <c r="E409" i="6"/>
  <c r="F395" i="6"/>
  <c r="F393" i="6" s="1"/>
  <c r="F78" i="5" s="1"/>
  <c r="E395" i="6"/>
  <c r="F388" i="6"/>
  <c r="F386" i="6" s="1"/>
  <c r="F77" i="5" s="1"/>
  <c r="E388" i="6"/>
  <c r="F381" i="6"/>
  <c r="F379" i="6" s="1"/>
  <c r="F76" i="5" s="1"/>
  <c r="E381" i="6"/>
  <c r="F378" i="6"/>
  <c r="E378" i="6"/>
  <c r="G370" i="6"/>
  <c r="G328" i="6" s="1"/>
  <c r="G325" i="6" s="1"/>
  <c r="F377" i="6"/>
  <c r="E377" i="6"/>
  <c r="F376" i="6"/>
  <c r="E376" i="6"/>
  <c r="G368" i="6"/>
  <c r="F375" i="6"/>
  <c r="E375" i="6"/>
  <c r="G60" i="5"/>
  <c r="F60" i="5"/>
  <c r="E297" i="6"/>
  <c r="G255" i="6"/>
  <c r="G253" i="6" s="1"/>
  <c r="G53" i="5" s="1"/>
  <c r="F253" i="6"/>
  <c r="F53" i="5" s="1"/>
  <c r="E255" i="6"/>
  <c r="G248" i="6"/>
  <c r="G246" i="6" s="1"/>
  <c r="G52" i="5" s="1"/>
  <c r="F248" i="6"/>
  <c r="F246" i="6" s="1"/>
  <c r="F52" i="5" s="1"/>
  <c r="E248" i="6"/>
  <c r="G234" i="6"/>
  <c r="G232" i="6" s="1"/>
  <c r="G49" i="5" s="1"/>
  <c r="G48" i="5" s="1"/>
  <c r="F234" i="6"/>
  <c r="F232" i="6" s="1"/>
  <c r="F49" i="5" s="1"/>
  <c r="F48" i="5" s="1"/>
  <c r="E234" i="6"/>
  <c r="G231" i="6"/>
  <c r="F231" i="6"/>
  <c r="E231" i="6"/>
  <c r="G230" i="6"/>
  <c r="F230" i="6"/>
  <c r="E230" i="6"/>
  <c r="G229" i="6"/>
  <c r="F229" i="6"/>
  <c r="E229" i="6"/>
  <c r="G228" i="6"/>
  <c r="F228" i="6"/>
  <c r="E228" i="6"/>
  <c r="G220" i="6"/>
  <c r="G218" i="6" s="1"/>
  <c r="G47" i="5" s="1"/>
  <c r="F220" i="6"/>
  <c r="F218" i="6" s="1"/>
  <c r="F47" i="5" s="1"/>
  <c r="E220" i="6"/>
  <c r="G213" i="6"/>
  <c r="G211" i="6" s="1"/>
  <c r="G46" i="5" s="1"/>
  <c r="F213" i="6"/>
  <c r="F211" i="6" s="1"/>
  <c r="F46" i="5" s="1"/>
  <c r="E213" i="6"/>
  <c r="G192" i="6"/>
  <c r="G190" i="6" s="1"/>
  <c r="G43" i="5" s="1"/>
  <c r="F192" i="6"/>
  <c r="F190" i="6" s="1"/>
  <c r="F43" i="5" s="1"/>
  <c r="E192" i="6"/>
  <c r="E190" i="6" s="1"/>
  <c r="F178" i="6"/>
  <c r="F176" i="6" s="1"/>
  <c r="G178" i="6"/>
  <c r="G176" i="6" s="1"/>
  <c r="G41" i="5" s="1"/>
  <c r="G164" i="6"/>
  <c r="G162" i="6" s="1"/>
  <c r="G39" i="5" s="1"/>
  <c r="F164" i="6"/>
  <c r="F162" i="6" s="1"/>
  <c r="F39" i="5" s="1"/>
  <c r="E164" i="6"/>
  <c r="G150" i="6"/>
  <c r="G148" i="6" s="1"/>
  <c r="G37" i="5" s="1"/>
  <c r="F150" i="6"/>
  <c r="F148" i="6" s="1"/>
  <c r="F37" i="5" s="1"/>
  <c r="E150" i="6"/>
  <c r="G143" i="6"/>
  <c r="F143" i="6"/>
  <c r="E143" i="6"/>
  <c r="G34" i="5"/>
  <c r="F34" i="5"/>
  <c r="E129" i="6"/>
  <c r="G33" i="5"/>
  <c r="F33" i="5"/>
  <c r="E122" i="6"/>
  <c r="E119" i="6"/>
  <c r="E118" i="6"/>
  <c r="E117" i="6"/>
  <c r="G101" i="6"/>
  <c r="G99" i="6" s="1"/>
  <c r="G29" i="5" s="1"/>
  <c r="F101" i="6"/>
  <c r="F99" i="6" s="1"/>
  <c r="F29" i="5" s="1"/>
  <c r="E101" i="6"/>
  <c r="G92" i="6"/>
  <c r="G28" i="5" s="1"/>
  <c r="F92" i="6"/>
  <c r="F28" i="5" s="1"/>
  <c r="G87" i="6"/>
  <c r="G85" i="6" s="1"/>
  <c r="G27" i="5" s="1"/>
  <c r="F87" i="6"/>
  <c r="G80" i="6"/>
  <c r="G78" i="6" s="1"/>
  <c r="G26" i="5" s="1"/>
  <c r="F80" i="6"/>
  <c r="F78" i="6" s="1"/>
  <c r="F26" i="5" s="1"/>
  <c r="E80" i="6"/>
  <c r="G71" i="6"/>
  <c r="G25" i="5" s="1"/>
  <c r="F71" i="6"/>
  <c r="F25" i="5" s="1"/>
  <c r="G66" i="6"/>
  <c r="G64" i="6" s="1"/>
  <c r="G24" i="5" s="1"/>
  <c r="G23" i="5" s="1"/>
  <c r="F66" i="6"/>
  <c r="F64" i="6" s="1"/>
  <c r="F24" i="5" s="1"/>
  <c r="E66" i="6"/>
  <c r="G63" i="6"/>
  <c r="F63" i="6"/>
  <c r="E63" i="6"/>
  <c r="G62" i="6"/>
  <c r="F62" i="6"/>
  <c r="E62" i="6"/>
  <c r="G61" i="6"/>
  <c r="F61" i="6"/>
  <c r="E61" i="6"/>
  <c r="F60" i="6"/>
  <c r="E60" i="6"/>
  <c r="G52" i="6"/>
  <c r="G50" i="6" s="1"/>
  <c r="G22" i="5" s="1"/>
  <c r="F52" i="6"/>
  <c r="F50" i="6" s="1"/>
  <c r="F22" i="5" s="1"/>
  <c r="E52" i="6"/>
  <c r="E45" i="6"/>
  <c r="G38" i="6"/>
  <c r="G36" i="6" s="1"/>
  <c r="G20" i="5" s="1"/>
  <c r="F38" i="6"/>
  <c r="F36" i="6" s="1"/>
  <c r="F20" i="5" s="1"/>
  <c r="E38" i="6"/>
  <c r="G31" i="6"/>
  <c r="G29" i="6" s="1"/>
  <c r="G19" i="5" s="1"/>
  <c r="F31" i="6"/>
  <c r="F29" i="6" s="1"/>
  <c r="F19" i="5" s="1"/>
  <c r="F18" i="5" s="1"/>
  <c r="E31" i="6"/>
  <c r="G28" i="6"/>
  <c r="F28" i="6"/>
  <c r="E28" i="6"/>
  <c r="G27" i="6"/>
  <c r="F27" i="6"/>
  <c r="E27" i="6"/>
  <c r="G26" i="6"/>
  <c r="G19" i="6" s="1"/>
  <c r="F26" i="6"/>
  <c r="E26" i="6"/>
  <c r="E19" i="6" s="1"/>
  <c r="G25" i="6"/>
  <c r="G18" i="6" s="1"/>
  <c r="F25" i="6"/>
  <c r="F18" i="6" s="1"/>
  <c r="E25" i="6"/>
  <c r="E18" i="6" s="1"/>
  <c r="M94" i="5"/>
  <c r="L94" i="5"/>
  <c r="K94" i="5"/>
  <c r="F19" i="6" l="1"/>
  <c r="G20" i="6"/>
  <c r="G18" i="5"/>
  <c r="E20" i="6"/>
  <c r="E17" i="6" s="1"/>
  <c r="G17" i="6"/>
  <c r="G40" i="5"/>
  <c r="G11" i="6"/>
  <c r="E148" i="6"/>
  <c r="E211" i="6"/>
  <c r="E379" i="6"/>
  <c r="E386" i="6"/>
  <c r="E393" i="6"/>
  <c r="E43" i="6"/>
  <c r="F85" i="6"/>
  <c r="F27" i="5" s="1"/>
  <c r="F23" i="5" s="1"/>
  <c r="E141" i="6"/>
  <c r="E134" i="6" s="1"/>
  <c r="E246" i="6"/>
  <c r="E302" i="6"/>
  <c r="E476" i="6"/>
  <c r="E484" i="6"/>
  <c r="E491" i="6"/>
  <c r="F96" i="5"/>
  <c r="F94" i="5" s="1"/>
  <c r="F93" i="5" s="1"/>
  <c r="E475" i="6"/>
  <c r="E479" i="6"/>
  <c r="F472" i="6"/>
  <c r="F470" i="6" s="1"/>
  <c r="E474" i="6"/>
  <c r="E36" i="6"/>
  <c r="E136" i="6"/>
  <c r="E295" i="6"/>
  <c r="E421" i="6"/>
  <c r="E442" i="6"/>
  <c r="E438" i="6"/>
  <c r="E440" i="6"/>
  <c r="E456" i="6"/>
  <c r="E463" i="6"/>
  <c r="E505" i="6"/>
  <c r="E85" i="6"/>
  <c r="E27" i="5" s="1"/>
  <c r="E77" i="5"/>
  <c r="E441" i="6"/>
  <c r="E309" i="6"/>
  <c r="E50" i="5"/>
  <c r="F41" i="5"/>
  <c r="F40" i="5" s="1"/>
  <c r="G141" i="6"/>
  <c r="G36" i="5" s="1"/>
  <c r="G35" i="5" s="1"/>
  <c r="G136" i="6"/>
  <c r="F141" i="6"/>
  <c r="F136" i="6"/>
  <c r="F90" i="5"/>
  <c r="F87" i="5" s="1"/>
  <c r="F86" i="5" s="1"/>
  <c r="E64" i="5"/>
  <c r="E94" i="6"/>
  <c r="E400" i="6"/>
  <c r="E115" i="6"/>
  <c r="E368" i="6"/>
  <c r="F369" i="6"/>
  <c r="E370" i="6"/>
  <c r="F371" i="6"/>
  <c r="F329" i="6" s="1"/>
  <c r="F21" i="6" s="1"/>
  <c r="F368" i="6"/>
  <c r="F370" i="6"/>
  <c r="F328" i="6" s="1"/>
  <c r="E430" i="6"/>
  <c r="F24" i="6"/>
  <c r="F22" i="6" s="1"/>
  <c r="G59" i="6"/>
  <c r="G57" i="6" s="1"/>
  <c r="F374" i="6"/>
  <c r="F372" i="6" s="1"/>
  <c r="G369" i="6"/>
  <c r="G367" i="6" s="1"/>
  <c r="G371" i="6"/>
  <c r="G329" i="6" s="1"/>
  <c r="G21" i="6" s="1"/>
  <c r="F479" i="6"/>
  <c r="F477" i="6" s="1"/>
  <c r="F402" i="6"/>
  <c r="F59" i="6"/>
  <c r="F57" i="6" s="1"/>
  <c r="F437" i="6"/>
  <c r="F435" i="6" s="1"/>
  <c r="F451" i="6"/>
  <c r="F449" i="6" s="1"/>
  <c r="G115" i="6"/>
  <c r="G113" i="6" s="1"/>
  <c r="G32" i="5" s="1"/>
  <c r="G227" i="6"/>
  <c r="G225" i="6" s="1"/>
  <c r="F227" i="6"/>
  <c r="F225" i="6" s="1"/>
  <c r="E407" i="6"/>
  <c r="E439" i="6"/>
  <c r="E451" i="6"/>
  <c r="G24" i="6"/>
  <c r="G22" i="6" s="1"/>
  <c r="E162" i="6"/>
  <c r="E227" i="6"/>
  <c r="F75" i="5"/>
  <c r="E374" i="6"/>
  <c r="G169" i="6"/>
  <c r="E59" i="6"/>
  <c r="F171" i="6"/>
  <c r="E24" i="6"/>
  <c r="E29" i="6"/>
  <c r="E50" i="6"/>
  <c r="E64" i="6"/>
  <c r="E78" i="6"/>
  <c r="E99" i="6"/>
  <c r="E120" i="6"/>
  <c r="E369" i="6"/>
  <c r="E371" i="6"/>
  <c r="E71" i="6"/>
  <c r="F115" i="6"/>
  <c r="E498" i="6"/>
  <c r="E512" i="6"/>
  <c r="E127" i="6"/>
  <c r="E218" i="6"/>
  <c r="E232" i="6"/>
  <c r="E253" i="6"/>
  <c r="E26" i="5" l="1"/>
  <c r="E25" i="5"/>
  <c r="E29" i="5"/>
  <c r="E24" i="5"/>
  <c r="E23" i="5" s="1"/>
  <c r="E19" i="5"/>
  <c r="E21" i="5"/>
  <c r="E22" i="5"/>
  <c r="E20" i="5"/>
  <c r="E18" i="5" s="1"/>
  <c r="F20" i="6"/>
  <c r="F17" i="6" s="1"/>
  <c r="F15" i="6" s="1"/>
  <c r="F15" i="5" s="1"/>
  <c r="F16" i="5" s="1"/>
  <c r="G15" i="6"/>
  <c r="G15" i="5" s="1"/>
  <c r="G16" i="5" s="1"/>
  <c r="G13" i="6"/>
  <c r="E36" i="5"/>
  <c r="E52" i="5"/>
  <c r="E78" i="5"/>
  <c r="E76" i="5"/>
  <c r="E46" i="5"/>
  <c r="E37" i="5"/>
  <c r="F169" i="6"/>
  <c r="E113" i="6"/>
  <c r="E41" i="5"/>
  <c r="E98" i="5"/>
  <c r="F325" i="6"/>
  <c r="E329" i="6"/>
  <c r="E21" i="6" s="1"/>
  <c r="E15" i="6" s="1"/>
  <c r="E15" i="5" s="1"/>
  <c r="E16" i="5" s="1"/>
  <c r="G323" i="6"/>
  <c r="G66" i="5" s="1"/>
  <c r="G14" i="6"/>
  <c r="E472" i="6"/>
  <c r="F12" i="6"/>
  <c r="E39" i="5"/>
  <c r="F400" i="6"/>
  <c r="E57" i="6"/>
  <c r="E372" i="6"/>
  <c r="E225" i="6"/>
  <c r="G365" i="6"/>
  <c r="E428" i="6"/>
  <c r="E63" i="5"/>
  <c r="E92" i="5"/>
  <c r="E89" i="5"/>
  <c r="E449" i="6"/>
  <c r="E92" i="6"/>
  <c r="E100" i="5"/>
  <c r="E91" i="5"/>
  <c r="E83" i="5"/>
  <c r="E60" i="5"/>
  <c r="F11" i="6"/>
  <c r="F113" i="6"/>
  <c r="G12" i="6"/>
  <c r="F36" i="5"/>
  <c r="F35" i="5" s="1"/>
  <c r="F134" i="6"/>
  <c r="G134" i="6"/>
  <c r="E11" i="6"/>
  <c r="F14" i="6"/>
  <c r="F367" i="6"/>
  <c r="F365" i="6" s="1"/>
  <c r="F73" i="5"/>
  <c r="F72" i="5" s="1"/>
  <c r="E99" i="5"/>
  <c r="E53" i="5"/>
  <c r="E81" i="5"/>
  <c r="E97" i="5"/>
  <c r="E47" i="5"/>
  <c r="E33" i="5"/>
  <c r="E49" i="5"/>
  <c r="E43" i="5"/>
  <c r="E34" i="5"/>
  <c r="E477" i="6"/>
  <c r="E437" i="6"/>
  <c r="E22" i="6"/>
  <c r="E13" i="6"/>
  <c r="E12" i="6"/>
  <c r="E367" i="6"/>
  <c r="E28" i="5" l="1"/>
  <c r="G10" i="6"/>
  <c r="E35" i="5"/>
  <c r="E40" i="5"/>
  <c r="E75" i="5"/>
  <c r="E32" i="5"/>
  <c r="E470" i="6"/>
  <c r="F13" i="6"/>
  <c r="F10" i="6" s="1"/>
  <c r="F8" i="6" s="1"/>
  <c r="F13" i="5" s="1"/>
  <c r="F14" i="5" s="1"/>
  <c r="E323" i="6"/>
  <c r="F323" i="6"/>
  <c r="F66" i="5" s="1"/>
  <c r="E80" i="5"/>
  <c r="E62" i="5"/>
  <c r="E90" i="5"/>
  <c r="E85" i="5"/>
  <c r="F32" i="5"/>
  <c r="G8" i="6"/>
  <c r="G13" i="5" s="1"/>
  <c r="G14" i="5" s="1"/>
  <c r="E96" i="5"/>
  <c r="E48" i="5"/>
  <c r="E435" i="6"/>
  <c r="E365" i="6"/>
  <c r="E10" i="6"/>
  <c r="E66" i="5" l="1"/>
  <c r="E14" i="6"/>
  <c r="E87" i="5"/>
  <c r="E94" i="5"/>
  <c r="E73" i="5"/>
  <c r="E8" i="6" l="1"/>
  <c r="E86" i="5"/>
  <c r="E93" i="5"/>
  <c r="E72" i="5"/>
  <c r="E13" i="5" l="1"/>
  <c r="E14" i="5" s="1"/>
  <c r="D15" i="5"/>
</calcChain>
</file>

<file path=xl/sharedStrings.xml><?xml version="1.0" encoding="utf-8"?>
<sst xmlns="http://schemas.openxmlformats.org/spreadsheetml/2006/main" count="922" uniqueCount="190">
  <si>
    <t>Статус</t>
  </si>
  <si>
    <t>Наименование муниципальной программы, подпрограммы муниципальной программы, основного мероприятия</t>
  </si>
  <si>
    <t>Ответственный исполнитель, соисполнители,</t>
  </si>
  <si>
    <t>Расходы, рублей</t>
  </si>
  <si>
    <t>всего (с нарастающим итогом с начала реализации программы)</t>
  </si>
  <si>
    <t>2022 год</t>
  </si>
  <si>
    <t>2023 год</t>
  </si>
  <si>
    <t>2024 год</t>
  </si>
  <si>
    <t>Развитие образования</t>
  </si>
  <si>
    <t xml:space="preserve">Всего </t>
  </si>
  <si>
    <t>Управление образования администрации муниципального района «Троицко-Печорский»</t>
  </si>
  <si>
    <t xml:space="preserve">Развитие системы дошкольного и общего образования </t>
  </si>
  <si>
    <t>Основное мероприятие 1.1.1.</t>
  </si>
  <si>
    <t>Мероприятие 1.1.1.1.</t>
  </si>
  <si>
    <t>Оказание муниципальных услуг организациями дошкольного образования</t>
  </si>
  <si>
    <t>Мероприятие 1.1.1.2.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</si>
  <si>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программ.</t>
  </si>
  <si>
    <t>Мероприятие 1.1.1.3.</t>
  </si>
  <si>
    <t xml:space="preserve"> Мероприятия, связанные с повышением оплаты труда отдельных категорий работников в сфере образования</t>
  </si>
  <si>
    <t>Мероприятие 1.1.1.4.</t>
  </si>
  <si>
    <t>Оплата муниципальными учреждениями расходов по коммунальным услугам</t>
  </si>
  <si>
    <t>Основное мероприятие 1.1.2.</t>
  </si>
  <si>
    <t xml:space="preserve">Оказание муниципальных услуг общеобразовательными организациями </t>
  </si>
  <si>
    <t>Мероприятие 1.1.2.1.</t>
  </si>
  <si>
    <t>Мероприятие 1.1.2.2.</t>
  </si>
  <si>
    <t>Мероприятие 1.1.2.3.</t>
  </si>
  <si>
    <t>Мероприятия, связанные с повышением оплаты труда отдельных категорий работников в сфере образования</t>
  </si>
  <si>
    <t xml:space="preserve">Мероприятие 1.1.2.4. </t>
  </si>
  <si>
    <t>Реализации мер по привлечению специалистов для работы в  учреждениях, финансируемых  из бюджета муниципального района «Троицко – Печорский»</t>
  </si>
  <si>
    <t>Организация и проведение государственной итоговой аттестации обучающихся, освоивших образовательные программы основного общего и среднего общего образования на территории муниципального района «Троицко-Печорский»</t>
  </si>
  <si>
    <t>Основное мероприятие 1.2.1.</t>
  </si>
  <si>
    <t xml:space="preserve">Организация досуговой деятельности с обучающимися и воспитанниками     </t>
  </si>
  <si>
    <t>Мероприятие 1.2.1.1</t>
  </si>
  <si>
    <t>Проведение мероприятий, направленных на противодействие терроризму и экстремизму в молодежной среде</t>
  </si>
  <si>
    <t>Мероприятие 1.2.1.2.</t>
  </si>
  <si>
    <t>Проведение мероприятий, направленных на формирование у подрастающего поколения уважительного отношения ко всем национальностям, этносам и религиям</t>
  </si>
  <si>
    <t>Основное мероприятие 1.2.2.</t>
  </si>
  <si>
    <t xml:space="preserve">Социальная поддержка отдельных категорий обучающихся (воспитанников) образовательных организаций                                             </t>
  </si>
  <si>
    <t>Мероприятие 1.2.2.1.</t>
  </si>
  <si>
    <t>Предоставление льготы по родительской плате, взимаемой за присмотр и уход за детьми в образовательных организациях, реализующих общеобразовательную программу дошкольного образования, отдельным категориям семей, имеющих детей дошкольного возраста</t>
  </si>
  <si>
    <t>Мероприятие 1.2.2.2.</t>
  </si>
  <si>
    <t>Социальная поддержка отдельных категорий обучающихся образовательных организаций</t>
  </si>
  <si>
    <t>Основное мероприятие 1.2.3.</t>
  </si>
  <si>
    <t>Поддержка одаренных и талантливых детей и молодежи на территории муниципального района «Троицко-Печорский»</t>
  </si>
  <si>
    <t>Основное мероприятие 1.2.4.</t>
  </si>
  <si>
    <t>Укрепление материально-технической базы и создание безопасных условий в муниципальных образовательных организациях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</si>
  <si>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1.2.4.1.</t>
    </r>
  </si>
  <si>
    <t>Реализация народных проектов в сфере образования, прошедших отбор в рамках проекта  «Народный бюджет»</t>
  </si>
  <si>
    <t>Основное мероприятие 1.2.5.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</si>
  <si>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</si>
  <si>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Основное мероприятие 1.2.6.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</si>
  <si>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</si>
  <si>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Основное мероприятие 1.2.7.</t>
  </si>
  <si>
    <t>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</si>
  <si>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Мероприятие 1.2.7.1</t>
  </si>
  <si>
    <t>Задача 1.3. «Развитие кадровых ресурсов»</t>
  </si>
  <si>
    <t>Основное мероприятие  1.3.1.</t>
  </si>
  <si>
    <t>Развитие профессионального мастерства педагогов  образовательных организаций.</t>
  </si>
  <si>
    <t>Основное мероприятие  1.3.2.</t>
  </si>
  <si>
    <t>Задача  1.4. «Региональный проект "Современная школа"</t>
  </si>
  <si>
    <t>Основное мероприятие  1.4.1.</t>
  </si>
  <si>
    <t>Создание условий для формирования у обучающихся современных технологических и гуманитарных навыков</t>
  </si>
  <si>
    <t xml:space="preserve">Подпрограмма 2 </t>
  </si>
  <si>
    <t>Дополнительного образование</t>
  </si>
  <si>
    <t>Всего</t>
  </si>
  <si>
    <t>Задача  2.1. Обеспечение  доступности  дополнительного образования</t>
  </si>
  <si>
    <t>Основное мероприятие 2.1.1.</t>
  </si>
  <si>
    <t>Оказание муниципальных услуг организациями дополнительного  образования</t>
  </si>
  <si>
    <t>Мероприятие 2.1.1.1.</t>
  </si>
  <si>
    <t>Мероприятие 2.1.1.2.</t>
  </si>
  <si>
    <t>Мероприятие 2.1.1.3.</t>
  </si>
  <si>
    <t>Задача 2.2. Повышение качества дополнительного образования</t>
  </si>
  <si>
    <t>Основное мероприятие 2.2.1.</t>
  </si>
  <si>
    <t xml:space="preserve">Укрепление материально-технической базы и создание безопасных условий в организациях в сфере образования </t>
  </si>
  <si>
    <t>Основное мероприятие 2.2.2.</t>
  </si>
  <si>
    <t>Задача 2.3. Федеральный проект "Успех каждого ребенка"</t>
  </si>
  <si>
    <t>Основное мероприятие  2.3.1.</t>
  </si>
  <si>
    <t>Подпрограмма 3</t>
  </si>
  <si>
    <t>«Оздоровление, отдых детей и трудоустройство подростков»</t>
  </si>
  <si>
    <t>Задача 3.1.  Оздоровление, отдых детей и трудоустройство подростков</t>
  </si>
  <si>
    <t>Основное мероприятие  3.1.1.</t>
  </si>
  <si>
    <t>Организация трудоустройства обучающихся</t>
  </si>
  <si>
    <t>Основное мероприятие 3.1.2.</t>
  </si>
  <si>
    <t>Мероприятия по проведению оздоровительной кампании детей</t>
  </si>
  <si>
    <t>Мероприятие 3.1.2.1</t>
  </si>
  <si>
    <t>Осуществление процесса оздоровления и отдыха детей</t>
  </si>
  <si>
    <t>Мероприятие 3.1.2.2.</t>
  </si>
  <si>
    <t>Обеспечение оздоровления и отдыха  детей на территории муниципального района «Троицко-Печорский»</t>
  </si>
  <si>
    <t xml:space="preserve">Подпрограмма 4 </t>
  </si>
  <si>
    <t xml:space="preserve"> «Обеспечение реализации муниципальной программы»</t>
  </si>
  <si>
    <t>Задача 4.1.Обеспечение деятельности подведомственных учреждений</t>
  </si>
  <si>
    <t>Основное мероприятие  4.1.1.</t>
  </si>
  <si>
    <t>Обеспечение деятельности подведомственных учреждений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</si>
  <si>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4.1.1.1.</t>
    </r>
  </si>
  <si>
    <t>Мероприятие 4.1.1.2.</t>
  </si>
  <si>
    <t>Основное мероприятие 4.1.2.</t>
  </si>
  <si>
    <t>Основное мероприятие 4.1.3.</t>
  </si>
  <si>
    <t>Мероприятие 4.1.3.1.</t>
  </si>
  <si>
    <t xml:space="preserve">Источник финансирования </t>
  </si>
  <si>
    <t>Оценка всего расходов (план), рублей</t>
  </si>
  <si>
    <t>2025 год</t>
  </si>
  <si>
    <t>Муниципальная программа</t>
  </si>
  <si>
    <t xml:space="preserve">Развитие образования </t>
  </si>
  <si>
    <t>Всего:</t>
  </si>
  <si>
    <t>в том числе:</t>
  </si>
  <si>
    <t>Бюджет муниципального образования, из них за счет средств</t>
  </si>
  <si>
    <t>- местного бюджета</t>
  </si>
  <si>
    <t>- республиканского бюджета РК</t>
  </si>
  <si>
    <t>- федерального бюджета</t>
  </si>
  <si>
    <t>средства от приносящей доход деятельности</t>
  </si>
  <si>
    <t xml:space="preserve">Подпрограмма 1 </t>
  </si>
  <si>
    <t>Развитие системы дошкольного и общего образования</t>
  </si>
  <si>
    <t>Оказание муниципальных услуг организациями дополнительного образования</t>
  </si>
  <si>
    <t>Основное мероприятие 2.3.1.</t>
  </si>
  <si>
    <t>Оздоровление, отдых детей и трудоустройство подростков</t>
  </si>
  <si>
    <t>Основное мероприятие 3.1.1.</t>
  </si>
  <si>
    <t xml:space="preserve">Основное мероприятие 1.1.3.  </t>
  </si>
  <si>
    <t>Основное мероприятие 1.1.4.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</si>
  <si>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1.2.4.2.</t>
    </r>
  </si>
  <si>
    <t>Мероприятие 2.2.1.1.</t>
  </si>
  <si>
    <t>Реализация народных проектов в сфере образования, прошедших отбор в рамках проекта "Народный бюджет"</t>
  </si>
  <si>
    <t>Мероприятие 3.1.2.1.</t>
  </si>
  <si>
    <t>Мероприятие 3.1.2.2</t>
  </si>
  <si>
    <t>Организаця бесплатного горячего питания обучающихся, получающих начальное общее образование в образовательных организациях</t>
  </si>
  <si>
    <t>Задача  1.5. «Оптимизация образовательных организаций»</t>
  </si>
  <si>
    <t>Основное мероприятие  1.5.1.</t>
  </si>
  <si>
    <t>Мероприятие по оптимизации образовательных организаций</t>
  </si>
  <si>
    <t>Основное мероприятие 1.2.8.</t>
  </si>
  <si>
    <t>Компенсация затрат на осуществление подвоза обучающихся</t>
  </si>
  <si>
    <t>Мероприятие 1.2.8.</t>
  </si>
  <si>
    <t>Оплата мунципальными учреждениями расходов по коммунальным услугам</t>
  </si>
  <si>
    <t>Мероприятие  1.5.1.1.</t>
  </si>
  <si>
    <t>Мероприятие  1.5.1.2.</t>
  </si>
  <si>
    <t>Мероприятие 2.2.1.2.</t>
  </si>
  <si>
    <t>Реализация мероприятий, направленных на исполнение наказов избирателей, рекомендуемых к выполнению в 2022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</si>
  <si>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</si>
  <si>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1.2.4.3.</t>
    </r>
  </si>
  <si>
    <t>Социальная поддержка лицам, призванным на военную службу в рамках частичной мобилизации для участия в специальной военной операции</t>
  </si>
  <si>
    <t>Мероприятие 1.2.2.3.</t>
  </si>
  <si>
    <t>Основное мероприятие  1.6.1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</si>
  <si>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</si>
  <si>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</si>
  <si>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Мероприятие  1.6.1.1</t>
  </si>
  <si>
    <t>Задача  1.6. «Региональный проект "Патриотическое воспитание граждан Российской Федерации"»</t>
  </si>
  <si>
    <t>2026 год</t>
  </si>
  <si>
    <t>Основное мероприятие  1.3.3.</t>
  </si>
  <si>
    <t>Предоставление мер социальной поддержки гражданам, заключившим договор о целевом обучении</t>
  </si>
  <si>
    <r>
      <t xml:space="preserve">Оказание муниципальных услуг организациями дошкольного образования      </t>
    </r>
    <r>
      <rPr>
        <sz val="9"/>
        <color rgb="FF000000"/>
        <rFont val="Times New Roman"/>
        <family val="1"/>
        <charset val="204"/>
      </rPr>
      <t xml:space="preserve">                </t>
    </r>
  </si>
  <si>
    <t>Задача  1.2. «Обеспечение  качества дошкольного и общего образования»</t>
  </si>
  <si>
    <r>
      <t xml:space="preserve">Задача 1.1.    </t>
    </r>
    <r>
      <rPr>
        <sz val="12"/>
        <color rgb="FF000000"/>
        <rFont val="Times New Roman"/>
        <family val="1"/>
        <charset val="204"/>
      </rPr>
      <t>«Обеспечение  доступности  качественного дошкольного и общего образования»</t>
    </r>
  </si>
  <si>
    <t>2027 год</t>
  </si>
  <si>
    <t>2028 год</t>
  </si>
  <si>
    <t>2029 год</t>
  </si>
  <si>
    <t>2030 год</t>
  </si>
  <si>
    <t>Ресурсное обеспечение и прогнозная (справочная) оценка расходов местного бюджета на реализацию целей муниципальной программы (с учетом средств межбюджетных трансфертов)</t>
  </si>
  <si>
    <t>Мероприятие  1.5.1.1</t>
  </si>
  <si>
    <t>Мероприятие  1.5.1.2</t>
  </si>
  <si>
    <t xml:space="preserve">Оказание муниципальных услуг организациями дошкольного образования                      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</si>
  <si>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1.2.4.1.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</si>
  <si>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1.2.4.2.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</si>
  <si>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</si>
  <si>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4.1.1.1.</t>
    </r>
  </si>
  <si>
    <t>Наименование муниципальной программы, подпрограммы муниципальной программы, ведомственной целевой программы, основного мероприятия</t>
  </si>
  <si>
    <t>Информация по финансовому обеспечению муниципальной программы за счет средств бюджета муниципального района «Троицко-Печорский» (с учетом средств межбюджетных трансфертов)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</si>
  <si>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</si>
  <si>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Мероприятие 1.3.2.1</t>
  </si>
  <si>
    <t>Основное мероприятие 1.6.1.</t>
  </si>
  <si>
    <t>Мероприятие  1.3.2.1</t>
  </si>
  <si>
    <t>Основное мероприятие  1.3.4.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</si>
  <si>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</si>
  <si>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1.2.4.5.</t>
    </r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</si>
  <si>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</si>
  <si>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1.2.4.5.</t>
    </r>
  </si>
  <si>
    <t>Мероприятие  1.3.4.1.</t>
  </si>
  <si>
    <t>Мероприятие  1.3.3.1.</t>
  </si>
  <si>
    <t>Основное мероприятие  1.7.1</t>
  </si>
  <si>
    <t>Мероприятие  1.7.1.1</t>
  </si>
  <si>
    <t>Мероприятие  1.7.1.2</t>
  </si>
  <si>
    <t>Мероприятие  1.7.1.3</t>
  </si>
  <si>
    <t>Региональный проект «Педагоги и наставники»</t>
  </si>
  <si>
    <t>Основное мероприятие 1.7.1.</t>
  </si>
  <si>
    <t>Задача  1.7. «Региональный проект «Педагоги и наставники»»</t>
  </si>
  <si>
    <t>Мероприятие  1.7.1.1.</t>
  </si>
  <si>
    <t>Мероприятие  1.7.1.2.</t>
  </si>
  <si>
    <t>Мероприятие  1.7.1.3.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</si>
  <si>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1.2.4.3.</t>
    </r>
  </si>
  <si>
    <t>Приложение №3
к изменениям, вносимым в 
постановление администрации 
муниципального района
 "Троицко - Печорский" 
от 30 декабря 2021 г. №12/1519  
«Таблица 3</t>
  </si>
  <si>
    <t>Приложение №4                                                                                                к изменениям, вносимым в 
постановление администрации 
муниципального района
 "Троицко - Печорский" 
от 30 декабря 2021 г. №12/1519  
« Таблица 4</t>
  </si>
  <si>
    <t>Основное мероприятие 1.1.5.</t>
  </si>
  <si>
    <t>Организация работы по ведению учета детей, подлежащих обучению по образовательным программам дошкольного, начального общего, основного общего и среднего общего образования, на территории муниципального района «Троицко – Печорский»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</si>
</sst>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" fontId="4" fillId="2" borderId="4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0" fontId="5" fillId="2" borderId="0" xfId="0" applyFont="1" applyFill="1"/>
    <xf numFmtId="4" fontId="2" fillId="2" borderId="4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7" fillId="2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1"/>
  <sheetViews>
    <sheetView topLeftCell="A7" zoomScaleNormal="100" workbookViewId="0">
      <selection activeCell="A17" sqref="A17:M17"/>
    </sheetView>
  </sheetViews>
  <sheetFormatPr defaultRowHeight="15" outlineLevelRow="3" outlineLevelCol="1" x14ac:dyDescent="0.25"/>
  <cols>
    <col min="1" max="1" width="16.140625" style="5" customWidth="1"/>
    <col min="2" max="2" width="52.85546875" style="5" customWidth="1"/>
    <col min="3" max="3" width="43.28515625" style="5" customWidth="1"/>
    <col min="4" max="4" width="19.42578125" style="5" customWidth="1"/>
    <col min="5" max="6" width="18.28515625" style="5" customWidth="1" outlineLevel="1"/>
    <col min="7" max="7" width="18.28515625" style="5" customWidth="1"/>
    <col min="8" max="9" width="19.42578125" style="5" customWidth="1"/>
    <col min="10" max="10" width="15.85546875" style="5" customWidth="1" outlineLevel="1"/>
    <col min="11" max="13" width="9.140625" style="5" customWidth="1" outlineLevel="1"/>
    <col min="14" max="14" width="9.140625" style="5"/>
    <col min="15" max="15" width="10.7109375" style="5" bestFit="1" customWidth="1"/>
    <col min="16" max="16384" width="9.140625" style="5"/>
  </cols>
  <sheetData>
    <row r="1" spans="1:15" ht="15" customHeight="1" x14ac:dyDescent="0.25">
      <c r="H1" s="29" t="s">
        <v>186</v>
      </c>
      <c r="I1" s="29"/>
      <c r="J1" s="29"/>
      <c r="K1" s="29"/>
      <c r="L1" s="29"/>
      <c r="M1" s="29"/>
    </row>
    <row r="2" spans="1:15" x14ac:dyDescent="0.25">
      <c r="H2" s="29"/>
      <c r="I2" s="29"/>
      <c r="J2" s="29"/>
      <c r="K2" s="29"/>
      <c r="L2" s="29"/>
      <c r="M2" s="29"/>
    </row>
    <row r="3" spans="1:15" x14ac:dyDescent="0.25">
      <c r="H3" s="29"/>
      <c r="I3" s="29"/>
      <c r="J3" s="29"/>
      <c r="K3" s="29"/>
      <c r="L3" s="29"/>
      <c r="M3" s="29"/>
    </row>
    <row r="4" spans="1:15" x14ac:dyDescent="0.25">
      <c r="H4" s="29"/>
      <c r="I4" s="29"/>
      <c r="J4" s="29"/>
      <c r="K4" s="29"/>
      <c r="L4" s="29"/>
      <c r="M4" s="29"/>
    </row>
    <row r="5" spans="1:15" x14ac:dyDescent="0.25">
      <c r="H5" s="29"/>
      <c r="I5" s="29"/>
      <c r="J5" s="29"/>
      <c r="K5" s="29"/>
      <c r="L5" s="29"/>
      <c r="M5" s="29"/>
    </row>
    <row r="6" spans="1:15" ht="39.75" customHeight="1" x14ac:dyDescent="0.25">
      <c r="H6" s="29"/>
      <c r="I6" s="29"/>
      <c r="J6" s="29"/>
      <c r="K6" s="29"/>
      <c r="L6" s="29"/>
      <c r="M6" s="29"/>
    </row>
    <row r="7" spans="1:15" ht="6.75" customHeight="1" x14ac:dyDescent="0.25">
      <c r="A7" s="30" t="s">
        <v>163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ht="36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5" ht="30" customHeight="1" x14ac:dyDescent="0.25">
      <c r="A9" s="34" t="s">
        <v>0</v>
      </c>
      <c r="B9" s="34" t="s">
        <v>1</v>
      </c>
      <c r="C9" s="34" t="s">
        <v>2</v>
      </c>
      <c r="D9" s="34" t="s">
        <v>3</v>
      </c>
      <c r="E9" s="34"/>
      <c r="F9" s="34"/>
      <c r="G9" s="34"/>
      <c r="H9" s="34"/>
      <c r="I9" s="34"/>
      <c r="J9" s="34"/>
      <c r="K9" s="34"/>
      <c r="L9" s="34"/>
      <c r="M9" s="34"/>
    </row>
    <row r="10" spans="1:15" ht="38.25" customHeight="1" x14ac:dyDescent="0.25">
      <c r="A10" s="34"/>
      <c r="B10" s="34"/>
      <c r="C10" s="34"/>
      <c r="D10" s="44" t="s">
        <v>4</v>
      </c>
      <c r="E10" s="34" t="s">
        <v>5</v>
      </c>
      <c r="F10" s="34" t="s">
        <v>6</v>
      </c>
      <c r="G10" s="34" t="s">
        <v>7</v>
      </c>
      <c r="H10" s="34" t="s">
        <v>100</v>
      </c>
      <c r="I10" s="34" t="s">
        <v>144</v>
      </c>
      <c r="J10" s="34" t="s">
        <v>150</v>
      </c>
      <c r="K10" s="34" t="s">
        <v>151</v>
      </c>
      <c r="L10" s="34" t="s">
        <v>152</v>
      </c>
      <c r="M10" s="34" t="s">
        <v>153</v>
      </c>
    </row>
    <row r="11" spans="1:15" x14ac:dyDescent="0.25">
      <c r="A11" s="34"/>
      <c r="B11" s="34"/>
      <c r="C11" s="34"/>
      <c r="D11" s="44"/>
      <c r="E11" s="34"/>
      <c r="F11" s="34"/>
      <c r="G11" s="34"/>
      <c r="H11" s="34"/>
      <c r="I11" s="34"/>
      <c r="J11" s="34"/>
      <c r="K11" s="34"/>
      <c r="L11" s="34"/>
      <c r="M11" s="34"/>
    </row>
    <row r="12" spans="1:15" ht="15.75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</row>
    <row r="13" spans="1:15" s="9" customFormat="1" ht="39" customHeight="1" x14ac:dyDescent="0.2">
      <c r="A13" s="32" t="s">
        <v>101</v>
      </c>
      <c r="B13" s="35" t="s">
        <v>8</v>
      </c>
      <c r="C13" s="15" t="s">
        <v>9</v>
      </c>
      <c r="D13" s="8">
        <f>D14</f>
        <v>2530812470.5099998</v>
      </c>
      <c r="E13" s="8">
        <f>'приложение 4'!E8</f>
        <v>408767261.36000001</v>
      </c>
      <c r="F13" s="8">
        <f>'приложение 4'!F8</f>
        <v>424768325.68000001</v>
      </c>
      <c r="G13" s="8">
        <f>'приложение 4'!G8</f>
        <v>441726977.80999994</v>
      </c>
      <c r="H13" s="8">
        <f>'приложение 4'!H8</f>
        <v>435933312.38999999</v>
      </c>
      <c r="I13" s="8">
        <f>'приложение 4'!I8</f>
        <v>408795402.58000004</v>
      </c>
      <c r="J13" s="8">
        <f>'приложение 4'!J8</f>
        <v>410821190.69</v>
      </c>
      <c r="K13" s="8">
        <f>'приложение 4'!K8</f>
        <v>0</v>
      </c>
      <c r="L13" s="8">
        <f>'приложение 4'!L8</f>
        <v>0</v>
      </c>
      <c r="M13" s="8">
        <f>'приложение 4'!M8</f>
        <v>0</v>
      </c>
      <c r="O13" s="10"/>
    </row>
    <row r="14" spans="1:15" s="9" customFormat="1" ht="56.25" customHeight="1" x14ac:dyDescent="0.2">
      <c r="A14" s="33"/>
      <c r="B14" s="35"/>
      <c r="C14" s="15" t="s">
        <v>10</v>
      </c>
      <c r="D14" s="8">
        <f>E14+F14+G14+H14+I14+J14</f>
        <v>2530812470.5099998</v>
      </c>
      <c r="E14" s="8">
        <f>E13</f>
        <v>408767261.36000001</v>
      </c>
      <c r="F14" s="8">
        <f t="shared" ref="F14:M14" si="0">F13</f>
        <v>424768325.68000001</v>
      </c>
      <c r="G14" s="8">
        <f t="shared" si="0"/>
        <v>441726977.80999994</v>
      </c>
      <c r="H14" s="8">
        <f t="shared" si="0"/>
        <v>435933312.38999999</v>
      </c>
      <c r="I14" s="8">
        <f t="shared" si="0"/>
        <v>408795402.58000004</v>
      </c>
      <c r="J14" s="8">
        <f t="shared" si="0"/>
        <v>410821190.69</v>
      </c>
      <c r="K14" s="8">
        <f t="shared" si="0"/>
        <v>0</v>
      </c>
      <c r="L14" s="8">
        <f t="shared" si="0"/>
        <v>0</v>
      </c>
      <c r="M14" s="8">
        <f t="shared" si="0"/>
        <v>0</v>
      </c>
    </row>
    <row r="15" spans="1:15" s="9" customFormat="1" ht="39" customHeight="1" x14ac:dyDescent="0.2">
      <c r="A15" s="35" t="s">
        <v>110</v>
      </c>
      <c r="B15" s="35" t="s">
        <v>11</v>
      </c>
      <c r="C15" s="15" t="s">
        <v>9</v>
      </c>
      <c r="D15" s="8">
        <f>E15+F15+G15+H15+I15</f>
        <v>1886208180.8600001</v>
      </c>
      <c r="E15" s="8">
        <f>'приложение 4'!E15</f>
        <v>359402955.35000002</v>
      </c>
      <c r="F15" s="8">
        <f>'приложение 4'!F15</f>
        <v>380064053.82999998</v>
      </c>
      <c r="G15" s="8">
        <f>'приложение 4'!G15</f>
        <v>396759280.44999999</v>
      </c>
      <c r="H15" s="8">
        <f>'приложение 4'!H15</f>
        <v>383579962.00999999</v>
      </c>
      <c r="I15" s="8">
        <f>'приложение 4'!I15</f>
        <v>366401929.22000003</v>
      </c>
      <c r="J15" s="8">
        <f>'приложение 4'!J15</f>
        <v>367669365.22000003</v>
      </c>
      <c r="K15" s="8">
        <f>'приложение 4'!K15</f>
        <v>0</v>
      </c>
      <c r="L15" s="8">
        <f>'приложение 4'!L15</f>
        <v>0</v>
      </c>
      <c r="M15" s="8">
        <f>'приложение 4'!M15</f>
        <v>0</v>
      </c>
    </row>
    <row r="16" spans="1:15" s="9" customFormat="1" ht="52.5" customHeight="1" x14ac:dyDescent="0.2">
      <c r="A16" s="35"/>
      <c r="B16" s="35"/>
      <c r="C16" s="15" t="s">
        <v>10</v>
      </c>
      <c r="D16" s="8">
        <f>E16+F16+G16+H16+I16+J16</f>
        <v>2253877546.0799999</v>
      </c>
      <c r="E16" s="8">
        <f>E15</f>
        <v>359402955.35000002</v>
      </c>
      <c r="F16" s="8">
        <f t="shared" ref="F16:M16" si="1">F15</f>
        <v>380064053.82999998</v>
      </c>
      <c r="G16" s="8">
        <f t="shared" si="1"/>
        <v>396759280.44999999</v>
      </c>
      <c r="H16" s="8">
        <f t="shared" si="1"/>
        <v>383579962.00999999</v>
      </c>
      <c r="I16" s="8">
        <f t="shared" si="1"/>
        <v>366401929.22000003</v>
      </c>
      <c r="J16" s="8">
        <f t="shared" si="1"/>
        <v>367669365.22000003</v>
      </c>
      <c r="K16" s="8">
        <f t="shared" si="1"/>
        <v>0</v>
      </c>
      <c r="L16" s="8">
        <f t="shared" si="1"/>
        <v>0</v>
      </c>
      <c r="M16" s="8">
        <f t="shared" si="1"/>
        <v>0</v>
      </c>
    </row>
    <row r="17" spans="1:13" ht="39" customHeight="1" outlineLevel="1" x14ac:dyDescent="0.25">
      <c r="A17" s="40" t="s">
        <v>149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46.5" customHeight="1" outlineLevel="1" x14ac:dyDescent="0.25">
      <c r="A18" s="6" t="s">
        <v>12</v>
      </c>
      <c r="B18" s="7" t="s">
        <v>147</v>
      </c>
      <c r="C18" s="6" t="s">
        <v>10</v>
      </c>
      <c r="D18" s="16">
        <f>E18+F18+G18+H18+I18+J18</f>
        <v>352683273.29999995</v>
      </c>
      <c r="E18" s="16">
        <f>E19+E20+E21+E22</f>
        <v>56271160.699999996</v>
      </c>
      <c r="F18" s="16">
        <f t="shared" ref="F18" si="2">F19+F20+F21+F22</f>
        <v>60054463.310000002</v>
      </c>
      <c r="G18" s="16">
        <f>G19+G20+G21+G22</f>
        <v>60394336.899999999</v>
      </c>
      <c r="H18" s="16">
        <f t="shared" ref="H18:I18" si="3">H19+H20+H21+H22</f>
        <v>59479130.129999995</v>
      </c>
      <c r="I18" s="16">
        <f t="shared" si="3"/>
        <v>58142091.129999995</v>
      </c>
      <c r="J18" s="21">
        <f t="shared" ref="J18" si="4">J19+J20+J21+J22</f>
        <v>58342091.129999995</v>
      </c>
      <c r="K18" s="16">
        <v>0</v>
      </c>
      <c r="L18" s="16">
        <v>0</v>
      </c>
      <c r="M18" s="16">
        <v>0</v>
      </c>
    </row>
    <row r="19" spans="1:13" ht="49.5" customHeight="1" outlineLevel="2" x14ac:dyDescent="0.25">
      <c r="A19" s="6" t="s">
        <v>13</v>
      </c>
      <c r="B19" s="3" t="s">
        <v>14</v>
      </c>
      <c r="C19" s="6" t="s">
        <v>10</v>
      </c>
      <c r="D19" s="26">
        <f t="shared" ref="D19:D30" si="5">E19+F19+G19+H19+I19+J19</f>
        <v>27882939.380000003</v>
      </c>
      <c r="E19" s="16">
        <f>'приложение 4'!E29</f>
        <v>4234651.3</v>
      </c>
      <c r="F19" s="16">
        <f>'приложение 4'!F29</f>
        <v>5036331</v>
      </c>
      <c r="G19" s="16">
        <f>'приложение 4'!G29</f>
        <v>5074918.08</v>
      </c>
      <c r="H19" s="16">
        <f>'приложение 4'!H29</f>
        <v>5337039</v>
      </c>
      <c r="I19" s="21">
        <f>'приложение 4'!I29</f>
        <v>4000000</v>
      </c>
      <c r="J19" s="21">
        <f>'приложение 4'!J29</f>
        <v>4200000</v>
      </c>
      <c r="K19" s="16">
        <v>0</v>
      </c>
      <c r="L19" s="16">
        <v>0</v>
      </c>
      <c r="M19" s="16">
        <v>0</v>
      </c>
    </row>
    <row r="20" spans="1:13" ht="86.25" customHeight="1" outlineLevel="2" x14ac:dyDescent="0.25">
      <c r="A20" s="6" t="s">
        <v>15</v>
      </c>
      <c r="B20" s="3" t="s">
        <v>16</v>
      </c>
      <c r="C20" s="6" t="s">
        <v>10</v>
      </c>
      <c r="D20" s="26">
        <f t="shared" si="5"/>
        <v>268091700</v>
      </c>
      <c r="E20" s="16">
        <f>'приложение 4'!E36</f>
        <v>46560800</v>
      </c>
      <c r="F20" s="16">
        <f>'приложение 4'!F36</f>
        <v>48777100</v>
      </c>
      <c r="G20" s="16">
        <f>'приложение 4'!G36</f>
        <v>46800000</v>
      </c>
      <c r="H20" s="16">
        <f>'приложение 4'!H36</f>
        <v>41984600</v>
      </c>
      <c r="I20" s="16">
        <f>'приложение 4'!I36</f>
        <v>41984600</v>
      </c>
      <c r="J20" s="21">
        <f>'приложение 4'!J36</f>
        <v>41984600</v>
      </c>
      <c r="K20" s="16">
        <v>0</v>
      </c>
      <c r="L20" s="16">
        <v>0</v>
      </c>
      <c r="M20" s="16">
        <v>0</v>
      </c>
    </row>
    <row r="21" spans="1:13" ht="53.25" customHeight="1" outlineLevel="2" x14ac:dyDescent="0.25">
      <c r="A21" s="6" t="s">
        <v>17</v>
      </c>
      <c r="B21" s="3" t="s">
        <v>18</v>
      </c>
      <c r="C21" s="6" t="s">
        <v>10</v>
      </c>
      <c r="D21" s="26">
        <f t="shared" si="5"/>
        <v>0</v>
      </c>
      <c r="E21" s="16">
        <f>'приложение 4'!E43</f>
        <v>0</v>
      </c>
      <c r="F21" s="16">
        <f>'приложение 4'!F43</f>
        <v>0</v>
      </c>
      <c r="G21" s="16">
        <f>'приложение 4'!G43</f>
        <v>0</v>
      </c>
      <c r="H21" s="16">
        <f>'приложение 4'!H43</f>
        <v>0</v>
      </c>
      <c r="I21" s="16">
        <f>'приложение 4'!I43</f>
        <v>0</v>
      </c>
      <c r="J21" s="21">
        <f>'приложение 4'!J43</f>
        <v>0</v>
      </c>
      <c r="K21" s="16">
        <v>0</v>
      </c>
      <c r="L21" s="16">
        <v>0</v>
      </c>
      <c r="M21" s="16">
        <v>0</v>
      </c>
    </row>
    <row r="22" spans="1:13" ht="50.25" customHeight="1" outlineLevel="2" x14ac:dyDescent="0.25">
      <c r="A22" s="6" t="s">
        <v>19</v>
      </c>
      <c r="B22" s="3" t="s">
        <v>20</v>
      </c>
      <c r="C22" s="6" t="s">
        <v>10</v>
      </c>
      <c r="D22" s="26">
        <f t="shared" si="5"/>
        <v>56708633.920000002</v>
      </c>
      <c r="E22" s="16">
        <f>'приложение 4'!E50</f>
        <v>5475709.4000000004</v>
      </c>
      <c r="F22" s="16">
        <f>'приложение 4'!F50</f>
        <v>6241032.3100000005</v>
      </c>
      <c r="G22" s="16">
        <f>'приложение 4'!G50</f>
        <v>8519418.8200000003</v>
      </c>
      <c r="H22" s="16">
        <f>'приложение 4'!H50</f>
        <v>12157491.129999999</v>
      </c>
      <c r="I22" s="16">
        <f>'приложение 4'!I50</f>
        <v>12157491.129999999</v>
      </c>
      <c r="J22" s="21">
        <f>'приложение 4'!J50</f>
        <v>12157491.129999999</v>
      </c>
      <c r="K22" s="16">
        <v>0</v>
      </c>
      <c r="L22" s="16">
        <v>0</v>
      </c>
      <c r="M22" s="16">
        <v>0</v>
      </c>
    </row>
    <row r="23" spans="1:13" ht="52.5" customHeight="1" outlineLevel="1" x14ac:dyDescent="0.25">
      <c r="A23" s="3" t="s">
        <v>21</v>
      </c>
      <c r="B23" s="3" t="s">
        <v>22</v>
      </c>
      <c r="C23" s="6" t="s">
        <v>10</v>
      </c>
      <c r="D23" s="26">
        <f t="shared" si="5"/>
        <v>1612494842.2099998</v>
      </c>
      <c r="E23" s="16">
        <f>E24+E25+E26+E27</f>
        <v>255243784.30000001</v>
      </c>
      <c r="F23" s="16">
        <f>F24+F25+F26+F27</f>
        <v>261919370.63999999</v>
      </c>
      <c r="G23" s="16">
        <f t="shared" ref="G23:I23" si="6">G24+G25+G26+G27</f>
        <v>285188645.63999999</v>
      </c>
      <c r="H23" s="16">
        <f t="shared" si="6"/>
        <v>277471610.33999997</v>
      </c>
      <c r="I23" s="16">
        <f t="shared" si="6"/>
        <v>265734301</v>
      </c>
      <c r="J23" s="21">
        <f t="shared" ref="J23" si="7">J24+J25+J26+J27</f>
        <v>266937130.29000002</v>
      </c>
      <c r="K23" s="16">
        <v>0</v>
      </c>
      <c r="L23" s="16">
        <v>0</v>
      </c>
      <c r="M23" s="16">
        <v>0</v>
      </c>
    </row>
    <row r="24" spans="1:13" ht="51.75" customHeight="1" outlineLevel="2" x14ac:dyDescent="0.25">
      <c r="A24" s="3" t="s">
        <v>23</v>
      </c>
      <c r="B24" s="3" t="s">
        <v>22</v>
      </c>
      <c r="C24" s="6" t="s">
        <v>10</v>
      </c>
      <c r="D24" s="26">
        <f t="shared" si="5"/>
        <v>241724044.03000003</v>
      </c>
      <c r="E24" s="16">
        <f>'приложение 4'!E64</f>
        <v>37486746.810000002</v>
      </c>
      <c r="F24" s="16">
        <f>'приложение 4'!F64</f>
        <v>41303770</v>
      </c>
      <c r="G24" s="16">
        <f>'приложение 4'!G64</f>
        <v>44340007.140000001</v>
      </c>
      <c r="H24" s="16">
        <f>'приложение 4'!H64</f>
        <v>47009573.630000003</v>
      </c>
      <c r="I24" s="16">
        <f>'приложение 4'!I64</f>
        <v>35190558.579999998</v>
      </c>
      <c r="J24" s="21">
        <f>'приложение 4'!J64</f>
        <v>36393387.869999997</v>
      </c>
      <c r="K24" s="16">
        <v>0</v>
      </c>
      <c r="L24" s="16">
        <v>0</v>
      </c>
      <c r="M24" s="16">
        <v>0</v>
      </c>
    </row>
    <row r="25" spans="1:13" ht="78" customHeight="1" outlineLevel="2" x14ac:dyDescent="0.25">
      <c r="A25" s="3" t="s">
        <v>24</v>
      </c>
      <c r="B25" s="3" t="s">
        <v>16</v>
      </c>
      <c r="C25" s="6" t="s">
        <v>10</v>
      </c>
      <c r="D25" s="26">
        <f t="shared" si="5"/>
        <v>1072658700</v>
      </c>
      <c r="E25" s="16">
        <f>'приложение 4'!E71</f>
        <v>184825100</v>
      </c>
      <c r="F25" s="16">
        <f>'приложение 4'!F71</f>
        <v>183518100</v>
      </c>
      <c r="G25" s="16">
        <f>'приложение 4'!G71</f>
        <v>189515500</v>
      </c>
      <c r="H25" s="16">
        <f>'приложение 4'!H71</f>
        <v>171600000</v>
      </c>
      <c r="I25" s="16">
        <f>'приложение 4'!I71</f>
        <v>171600000</v>
      </c>
      <c r="J25" s="21">
        <f>'приложение 4'!J71</f>
        <v>171600000</v>
      </c>
      <c r="K25" s="16">
        <v>0</v>
      </c>
      <c r="L25" s="16">
        <v>0</v>
      </c>
      <c r="M25" s="16">
        <v>0</v>
      </c>
    </row>
    <row r="26" spans="1:13" ht="48.75" customHeight="1" outlineLevel="2" x14ac:dyDescent="0.25">
      <c r="A26" s="3" t="s">
        <v>25</v>
      </c>
      <c r="B26" s="3" t="s">
        <v>26</v>
      </c>
      <c r="C26" s="6" t="s">
        <v>10</v>
      </c>
      <c r="D26" s="26">
        <f t="shared" si="5"/>
        <v>5182929.29</v>
      </c>
      <c r="E26" s="16">
        <f>'приложение 4'!E78</f>
        <v>0</v>
      </c>
      <c r="F26" s="16">
        <f>'приложение 4'!F78</f>
        <v>0</v>
      </c>
      <c r="G26" s="16">
        <f>'приложение 4'!G78</f>
        <v>5182929.29</v>
      </c>
      <c r="H26" s="16">
        <f>'приложение 4'!H78</f>
        <v>0</v>
      </c>
      <c r="I26" s="16">
        <f>'приложение 4'!I78</f>
        <v>0</v>
      </c>
      <c r="J26" s="21">
        <f>'приложение 4'!J78</f>
        <v>0</v>
      </c>
      <c r="K26" s="16">
        <v>0</v>
      </c>
      <c r="L26" s="16">
        <v>0</v>
      </c>
      <c r="M26" s="16">
        <v>0</v>
      </c>
    </row>
    <row r="27" spans="1:13" ht="51.75" customHeight="1" outlineLevel="2" x14ac:dyDescent="0.25">
      <c r="A27" s="3" t="s">
        <v>27</v>
      </c>
      <c r="B27" s="3" t="s">
        <v>20</v>
      </c>
      <c r="C27" s="6" t="s">
        <v>10</v>
      </c>
      <c r="D27" s="26">
        <f t="shared" si="5"/>
        <v>292929168.88999999</v>
      </c>
      <c r="E27" s="16">
        <f>'приложение 4'!E85</f>
        <v>32931937.489999998</v>
      </c>
      <c r="F27" s="16">
        <f>'приложение 4'!F85</f>
        <v>37097500.640000001</v>
      </c>
      <c r="G27" s="16">
        <f>'приложение 4'!G85</f>
        <v>46150209.209999993</v>
      </c>
      <c r="H27" s="16">
        <f>'приложение 4'!H85</f>
        <v>58862036.710000001</v>
      </c>
      <c r="I27" s="16">
        <f>'приложение 4'!I85</f>
        <v>58943742.420000002</v>
      </c>
      <c r="J27" s="21">
        <f>'приложение 4'!J85</f>
        <v>58943742.420000002</v>
      </c>
      <c r="K27" s="16">
        <v>0</v>
      </c>
      <c r="L27" s="16">
        <v>0</v>
      </c>
      <c r="M27" s="16">
        <v>0</v>
      </c>
    </row>
    <row r="28" spans="1:13" ht="62.25" customHeight="1" outlineLevel="1" x14ac:dyDescent="0.25">
      <c r="A28" s="3" t="s">
        <v>116</v>
      </c>
      <c r="B28" s="3" t="s">
        <v>28</v>
      </c>
      <c r="C28" s="6" t="s">
        <v>10</v>
      </c>
      <c r="D28" s="26">
        <f t="shared" si="5"/>
        <v>3098072.2</v>
      </c>
      <c r="E28" s="16">
        <f>'приложение 4'!E92</f>
        <v>288562.09999999998</v>
      </c>
      <c r="F28" s="16">
        <f>'приложение 4'!F92</f>
        <v>1507110.1</v>
      </c>
      <c r="G28" s="16">
        <f>'приложение 4'!G92</f>
        <v>1000000</v>
      </c>
      <c r="H28" s="16">
        <f>'приложение 4'!H92</f>
        <v>302400</v>
      </c>
      <c r="I28" s="16">
        <f>'приложение 4'!I92</f>
        <v>0</v>
      </c>
      <c r="J28" s="21">
        <f>'приложение 4'!J92</f>
        <v>0</v>
      </c>
      <c r="K28" s="16">
        <v>0</v>
      </c>
      <c r="L28" s="16">
        <v>0</v>
      </c>
      <c r="M28" s="16">
        <v>0</v>
      </c>
    </row>
    <row r="29" spans="1:13" ht="90" customHeight="1" outlineLevel="1" x14ac:dyDescent="0.25">
      <c r="A29" s="3" t="s">
        <v>117</v>
      </c>
      <c r="B29" s="3" t="s">
        <v>29</v>
      </c>
      <c r="C29" s="6" t="s">
        <v>10</v>
      </c>
      <c r="D29" s="26">
        <f>E29+F29+G29+H29+I29+J29</f>
        <v>838456.3</v>
      </c>
      <c r="E29" s="16">
        <f>'приложение 4'!E99</f>
        <v>220434.82</v>
      </c>
      <c r="F29" s="16">
        <f>'приложение 4'!F99</f>
        <v>136021.48000000001</v>
      </c>
      <c r="G29" s="16">
        <f>'приложение 4'!G99</f>
        <v>185000</v>
      </c>
      <c r="H29" s="16">
        <f>'приложение 4'!H99</f>
        <v>297000</v>
      </c>
      <c r="I29" s="16">
        <f>'приложение 4'!I99</f>
        <v>0</v>
      </c>
      <c r="J29" s="21">
        <f>'приложение 4'!J99</f>
        <v>0</v>
      </c>
      <c r="K29" s="16">
        <v>0</v>
      </c>
      <c r="L29" s="16">
        <v>0</v>
      </c>
      <c r="M29" s="16">
        <v>0</v>
      </c>
    </row>
    <row r="30" spans="1:13" ht="93.75" customHeight="1" outlineLevel="1" x14ac:dyDescent="0.25">
      <c r="A30" s="3" t="s">
        <v>188</v>
      </c>
      <c r="B30" s="3" t="s">
        <v>189</v>
      </c>
      <c r="C30" s="6" t="s">
        <v>10</v>
      </c>
      <c r="D30" s="26">
        <f t="shared" si="5"/>
        <v>0</v>
      </c>
      <c r="E30" s="26">
        <f>'приложение 4'!E106</f>
        <v>0</v>
      </c>
      <c r="F30" s="26">
        <f>'приложение 4'!F106</f>
        <v>0</v>
      </c>
      <c r="G30" s="26">
        <f>'приложение 4'!G106</f>
        <v>0</v>
      </c>
      <c r="H30" s="26">
        <f>'приложение 4'!H106</f>
        <v>0</v>
      </c>
      <c r="I30" s="26">
        <f>'приложение 4'!I106</f>
        <v>0</v>
      </c>
      <c r="J30" s="26">
        <f>'приложение 4'!J106</f>
        <v>0</v>
      </c>
      <c r="K30" s="26">
        <v>0</v>
      </c>
      <c r="L30" s="26">
        <v>0</v>
      </c>
      <c r="M30" s="26">
        <v>0</v>
      </c>
    </row>
    <row r="31" spans="1:13" ht="39" customHeight="1" outlineLevel="1" x14ac:dyDescent="0.25">
      <c r="A31" s="41" t="s">
        <v>148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3" ht="60" customHeight="1" outlineLevel="1" x14ac:dyDescent="0.25">
      <c r="A32" s="3" t="s">
        <v>30</v>
      </c>
      <c r="B32" s="3" t="s">
        <v>31</v>
      </c>
      <c r="C32" s="6" t="s">
        <v>10</v>
      </c>
      <c r="D32" s="26">
        <f t="shared" ref="D32:D50" si="8">E32+F32+G32+H32+I32+J32</f>
        <v>1435493.7</v>
      </c>
      <c r="E32" s="16">
        <f>'приложение 4'!E113</f>
        <v>196500.4</v>
      </c>
      <c r="F32" s="16">
        <f>'приложение 4'!F113</f>
        <v>338993.3</v>
      </c>
      <c r="G32" s="16">
        <f>'приложение 4'!G113</f>
        <v>450000</v>
      </c>
      <c r="H32" s="16">
        <f>'приложение 4'!H113</f>
        <v>450000</v>
      </c>
      <c r="I32" s="21">
        <f>'приложение 4'!I113</f>
        <v>0</v>
      </c>
      <c r="J32" s="21">
        <f>'приложение 4'!J113</f>
        <v>0</v>
      </c>
      <c r="K32" s="16">
        <v>0</v>
      </c>
      <c r="L32" s="16">
        <v>0</v>
      </c>
      <c r="M32" s="16">
        <v>0</v>
      </c>
    </row>
    <row r="33" spans="1:13" ht="60" customHeight="1" outlineLevel="2" x14ac:dyDescent="0.25">
      <c r="A33" s="3" t="s">
        <v>32</v>
      </c>
      <c r="B33" s="3" t="s">
        <v>33</v>
      </c>
      <c r="C33" s="6" t="s">
        <v>10</v>
      </c>
      <c r="D33" s="26">
        <f t="shared" si="8"/>
        <v>0</v>
      </c>
      <c r="E33" s="16">
        <f>'приложение 4'!E120</f>
        <v>0</v>
      </c>
      <c r="F33" s="16">
        <f>'приложение 4'!F120</f>
        <v>0</v>
      </c>
      <c r="G33" s="16">
        <f>'приложение 4'!G120</f>
        <v>0</v>
      </c>
      <c r="H33" s="16">
        <f>'приложение 4'!H120</f>
        <v>0</v>
      </c>
      <c r="I33" s="21">
        <f>'приложение 4'!I120</f>
        <v>0</v>
      </c>
      <c r="J33" s="21">
        <f>'приложение 4'!J120</f>
        <v>0</v>
      </c>
      <c r="K33" s="16">
        <v>0</v>
      </c>
      <c r="L33" s="16">
        <v>0</v>
      </c>
      <c r="M33" s="16">
        <v>0</v>
      </c>
    </row>
    <row r="34" spans="1:13" ht="63.75" customHeight="1" outlineLevel="2" x14ac:dyDescent="0.25">
      <c r="A34" s="3" t="s">
        <v>34</v>
      </c>
      <c r="B34" s="3" t="s">
        <v>35</v>
      </c>
      <c r="C34" s="6" t="s">
        <v>10</v>
      </c>
      <c r="D34" s="26">
        <f t="shared" si="8"/>
        <v>0</v>
      </c>
      <c r="E34" s="16">
        <f>'приложение 4'!E127</f>
        <v>0</v>
      </c>
      <c r="F34" s="16">
        <f>'приложение 4'!F127</f>
        <v>0</v>
      </c>
      <c r="G34" s="16">
        <f>'приложение 4'!G127</f>
        <v>0</v>
      </c>
      <c r="H34" s="16">
        <f>'приложение 4'!H127</f>
        <v>0</v>
      </c>
      <c r="I34" s="21">
        <f>'приложение 4'!I127</f>
        <v>0</v>
      </c>
      <c r="J34" s="21">
        <f>'приложение 4'!J127</f>
        <v>0</v>
      </c>
      <c r="K34" s="16">
        <v>0</v>
      </c>
      <c r="L34" s="16">
        <v>0</v>
      </c>
      <c r="M34" s="16">
        <v>0</v>
      </c>
    </row>
    <row r="35" spans="1:13" ht="60" customHeight="1" outlineLevel="1" x14ac:dyDescent="0.25">
      <c r="A35" s="3" t="s">
        <v>36</v>
      </c>
      <c r="B35" s="3" t="s">
        <v>37</v>
      </c>
      <c r="C35" s="6" t="s">
        <v>10</v>
      </c>
      <c r="D35" s="26">
        <f t="shared" si="8"/>
        <v>4803897.74</v>
      </c>
      <c r="E35" s="16">
        <f>E36+E37+E38</f>
        <v>1008565.73</v>
      </c>
      <c r="F35" s="16">
        <f t="shared" ref="F35" si="9">F36+F37+F38</f>
        <v>907332.01</v>
      </c>
      <c r="G35" s="16">
        <f t="shared" ref="G35:H35" si="10">G36+G37+G38</f>
        <v>1468000</v>
      </c>
      <c r="H35" s="16">
        <f t="shared" si="10"/>
        <v>1420000</v>
      </c>
      <c r="I35" s="21">
        <f t="shared" ref="I35:J35" si="11">I36+I37+I38</f>
        <v>0</v>
      </c>
      <c r="J35" s="21">
        <f t="shared" si="11"/>
        <v>0</v>
      </c>
      <c r="K35" s="16">
        <v>0</v>
      </c>
      <c r="L35" s="16">
        <v>0</v>
      </c>
      <c r="M35" s="16">
        <v>0</v>
      </c>
    </row>
    <row r="36" spans="1:13" ht="105" customHeight="1" outlineLevel="2" x14ac:dyDescent="0.25">
      <c r="A36" s="3" t="s">
        <v>38</v>
      </c>
      <c r="B36" s="3" t="s">
        <v>39</v>
      </c>
      <c r="C36" s="6" t="s">
        <v>10</v>
      </c>
      <c r="D36" s="26">
        <f t="shared" si="8"/>
        <v>1333882.3999999999</v>
      </c>
      <c r="E36" s="16">
        <f>'приложение 4'!E141</f>
        <v>451647.58999999997</v>
      </c>
      <c r="F36" s="16">
        <f>'приложение 4'!F141</f>
        <v>281234.81</v>
      </c>
      <c r="G36" s="16">
        <f>'приложение 4'!G141</f>
        <v>181000</v>
      </c>
      <c r="H36" s="16">
        <f>'приложение 4'!H141</f>
        <v>420000</v>
      </c>
      <c r="I36" s="21">
        <f>'приложение 4'!I141</f>
        <v>0</v>
      </c>
      <c r="J36" s="21">
        <f>'приложение 4'!J141</f>
        <v>0</v>
      </c>
      <c r="K36" s="16">
        <v>0</v>
      </c>
      <c r="L36" s="16">
        <v>0</v>
      </c>
      <c r="M36" s="16">
        <v>0</v>
      </c>
    </row>
    <row r="37" spans="1:13" ht="60" customHeight="1" outlineLevel="2" x14ac:dyDescent="0.25">
      <c r="A37" s="3" t="s">
        <v>40</v>
      </c>
      <c r="B37" s="3" t="s">
        <v>41</v>
      </c>
      <c r="C37" s="6" t="s">
        <v>10</v>
      </c>
      <c r="D37" s="26">
        <f t="shared" si="8"/>
        <v>3470015.34</v>
      </c>
      <c r="E37" s="16">
        <f>'приложение 4'!E148</f>
        <v>556918.14</v>
      </c>
      <c r="F37" s="16">
        <f>'приложение 4'!F148</f>
        <v>626097.19999999995</v>
      </c>
      <c r="G37" s="16">
        <f>'приложение 4'!G148</f>
        <v>1287000</v>
      </c>
      <c r="H37" s="16">
        <f>'приложение 4'!H148</f>
        <v>1000000</v>
      </c>
      <c r="I37" s="21">
        <f>'приложение 4'!I148</f>
        <v>0</v>
      </c>
      <c r="J37" s="21">
        <f>'приложение 4'!J148</f>
        <v>0</v>
      </c>
      <c r="K37" s="16">
        <v>0</v>
      </c>
      <c r="L37" s="16">
        <v>0</v>
      </c>
      <c r="M37" s="16">
        <v>0</v>
      </c>
    </row>
    <row r="38" spans="1:13" ht="60" customHeight="1" outlineLevel="2" x14ac:dyDescent="0.25">
      <c r="A38" s="3" t="s">
        <v>138</v>
      </c>
      <c r="B38" s="3" t="s">
        <v>137</v>
      </c>
      <c r="C38" s="6" t="s">
        <v>10</v>
      </c>
      <c r="D38" s="26">
        <f t="shared" si="8"/>
        <v>0</v>
      </c>
      <c r="E38" s="16">
        <f>'приложение 4'!E155</f>
        <v>0</v>
      </c>
      <c r="F38" s="16">
        <f>'приложение 4'!F155</f>
        <v>0</v>
      </c>
      <c r="G38" s="16">
        <f>'приложение 4'!G155</f>
        <v>0</v>
      </c>
      <c r="H38" s="16">
        <f>'приложение 4'!H155</f>
        <v>0</v>
      </c>
      <c r="I38" s="21">
        <f>'приложение 4'!I155</f>
        <v>0</v>
      </c>
      <c r="J38" s="21">
        <f>'приложение 4'!J155</f>
        <v>0</v>
      </c>
      <c r="K38" s="16">
        <v>0</v>
      </c>
      <c r="L38" s="16">
        <v>0</v>
      </c>
      <c r="M38" s="16">
        <v>0</v>
      </c>
    </row>
    <row r="39" spans="1:13" ht="60" customHeight="1" outlineLevel="1" x14ac:dyDescent="0.25">
      <c r="A39" s="3" t="s">
        <v>42</v>
      </c>
      <c r="B39" s="3" t="s">
        <v>43</v>
      </c>
      <c r="C39" s="6" t="s">
        <v>10</v>
      </c>
      <c r="D39" s="26">
        <f t="shared" si="8"/>
        <v>579303</v>
      </c>
      <c r="E39" s="16">
        <f>'приложение 4'!E162</f>
        <v>122881</v>
      </c>
      <c r="F39" s="16">
        <f>'приложение 4'!F162</f>
        <v>106258</v>
      </c>
      <c r="G39" s="16">
        <f>'приложение 4'!G162</f>
        <v>148164</v>
      </c>
      <c r="H39" s="16">
        <f>'приложение 4'!H162</f>
        <v>202000</v>
      </c>
      <c r="I39" s="21">
        <f>'приложение 4'!I162</f>
        <v>0</v>
      </c>
      <c r="J39" s="21">
        <f>'приложение 4'!J162</f>
        <v>0</v>
      </c>
      <c r="K39" s="16">
        <v>0</v>
      </c>
      <c r="L39" s="16">
        <v>0</v>
      </c>
      <c r="M39" s="16">
        <v>0</v>
      </c>
    </row>
    <row r="40" spans="1:13" ht="66.75" customHeight="1" outlineLevel="1" x14ac:dyDescent="0.25">
      <c r="A40" s="3" t="s">
        <v>44</v>
      </c>
      <c r="B40" s="1" t="s">
        <v>45</v>
      </c>
      <c r="C40" s="6" t="s">
        <v>10</v>
      </c>
      <c r="D40" s="26">
        <f t="shared" si="8"/>
        <v>69000677.75999999</v>
      </c>
      <c r="E40" s="16">
        <f>E41+E43+E45+E42+E44</f>
        <v>20283694.91</v>
      </c>
      <c r="F40" s="16">
        <f t="shared" ref="F40:H40" si="12">F41+F43+F45+F42+F44</f>
        <v>30214553.640000001</v>
      </c>
      <c r="G40" s="16">
        <f t="shared" si="12"/>
        <v>10622550.85</v>
      </c>
      <c r="H40" s="16">
        <f t="shared" si="12"/>
        <v>3091656.12</v>
      </c>
      <c r="I40" s="21">
        <f t="shared" ref="I40:J40" si="13">I41+I43+I45+I42+I44</f>
        <v>2394111.12</v>
      </c>
      <c r="J40" s="21">
        <f t="shared" si="13"/>
        <v>2394111.12</v>
      </c>
      <c r="K40" s="16">
        <v>0</v>
      </c>
      <c r="L40" s="16">
        <v>0</v>
      </c>
      <c r="M40" s="16">
        <v>0</v>
      </c>
    </row>
    <row r="41" spans="1:13" ht="66.75" customHeight="1" outlineLevel="2" x14ac:dyDescent="0.25">
      <c r="A41" s="6" t="s">
        <v>46</v>
      </c>
      <c r="B41" s="1" t="s">
        <v>45</v>
      </c>
      <c r="C41" s="6" t="s">
        <v>10</v>
      </c>
      <c r="D41" s="26">
        <f t="shared" si="8"/>
        <v>27895555.390000001</v>
      </c>
      <c r="E41" s="16">
        <f>'приложение 4'!E176</f>
        <v>12707139.34</v>
      </c>
      <c r="F41" s="16">
        <f>'приложение 4'!F176</f>
        <v>10192420.76</v>
      </c>
      <c r="G41" s="16">
        <f>'приложение 4'!G176</f>
        <v>4995995.29</v>
      </c>
      <c r="H41" s="16">
        <f>'приложение 4'!H176</f>
        <v>0</v>
      </c>
      <c r="I41" s="21">
        <f>'приложение 4'!I176</f>
        <v>0</v>
      </c>
      <c r="J41" s="21">
        <f>'приложение 4'!J176</f>
        <v>0</v>
      </c>
      <c r="K41" s="16">
        <v>0</v>
      </c>
      <c r="L41" s="16">
        <v>0</v>
      </c>
      <c r="M41" s="16">
        <v>0</v>
      </c>
    </row>
    <row r="42" spans="1:13" ht="66.75" customHeight="1" outlineLevel="2" x14ac:dyDescent="0.25">
      <c r="A42" s="6" t="s">
        <v>118</v>
      </c>
      <c r="B42" s="1" t="s">
        <v>73</v>
      </c>
      <c r="C42" s="6" t="s">
        <v>10</v>
      </c>
      <c r="D42" s="26">
        <f t="shared" si="8"/>
        <v>34528278.460000001</v>
      </c>
      <c r="E42" s="16">
        <f>'приложение 4'!E183</f>
        <v>5219888.9000000004</v>
      </c>
      <c r="F42" s="16">
        <f>'приложение 4'!F183</f>
        <v>19088389.530000001</v>
      </c>
      <c r="G42" s="16">
        <f>'приложение 4'!G183</f>
        <v>3037666.67</v>
      </c>
      <c r="H42" s="16">
        <f>'приложение 4'!H183</f>
        <v>2394111.12</v>
      </c>
      <c r="I42" s="21">
        <f>'приложение 4'!I183</f>
        <v>2394111.12</v>
      </c>
      <c r="J42" s="21">
        <f>'приложение 4'!J183</f>
        <v>2394111.12</v>
      </c>
      <c r="K42" s="16">
        <v>0</v>
      </c>
      <c r="L42" s="16">
        <v>0</v>
      </c>
      <c r="M42" s="16">
        <v>0</v>
      </c>
    </row>
    <row r="43" spans="1:13" ht="66.75" customHeight="1" outlineLevel="2" x14ac:dyDescent="0.25">
      <c r="A43" s="6" t="s">
        <v>136</v>
      </c>
      <c r="B43" s="3" t="s">
        <v>47</v>
      </c>
      <c r="C43" s="6" t="s">
        <v>10</v>
      </c>
      <c r="D43" s="26">
        <f t="shared" si="8"/>
        <v>3376843.91</v>
      </c>
      <c r="E43" s="16">
        <f>'приложение 4'!E190</f>
        <v>856666.67</v>
      </c>
      <c r="F43" s="16">
        <f>'приложение 4'!F190</f>
        <v>933743.35</v>
      </c>
      <c r="G43" s="16">
        <f>'приложение 4'!G190</f>
        <v>888888.89</v>
      </c>
      <c r="H43" s="16">
        <f>'приложение 4'!H190</f>
        <v>697545</v>
      </c>
      <c r="I43" s="21">
        <f>'приложение 4'!I190</f>
        <v>0</v>
      </c>
      <c r="J43" s="21">
        <f>'приложение 4'!J190</f>
        <v>0</v>
      </c>
      <c r="K43" s="16">
        <v>0</v>
      </c>
      <c r="L43" s="16">
        <v>0</v>
      </c>
      <c r="M43" s="16">
        <v>0</v>
      </c>
    </row>
    <row r="44" spans="1:13" ht="66.75" customHeight="1" outlineLevel="2" x14ac:dyDescent="0.25">
      <c r="A44" s="6" t="s">
        <v>135</v>
      </c>
      <c r="B44" s="3" t="s">
        <v>134</v>
      </c>
      <c r="C44" s="6" t="s">
        <v>10</v>
      </c>
      <c r="D44" s="26">
        <f t="shared" si="8"/>
        <v>1500000</v>
      </c>
      <c r="E44" s="16">
        <f>'приложение 4'!E197</f>
        <v>1500000</v>
      </c>
      <c r="F44" s="16">
        <f>'приложение 4'!F197</f>
        <v>0</v>
      </c>
      <c r="G44" s="16">
        <f>'приложение 4'!G197</f>
        <v>0</v>
      </c>
      <c r="H44" s="16">
        <f>'приложение 4'!H197</f>
        <v>0</v>
      </c>
      <c r="I44" s="21">
        <f>'приложение 4'!I197</f>
        <v>0</v>
      </c>
      <c r="J44" s="21">
        <f>'приложение 4'!J197</f>
        <v>0</v>
      </c>
      <c r="K44" s="16">
        <v>0</v>
      </c>
      <c r="L44" s="16">
        <v>0</v>
      </c>
      <c r="M44" s="16">
        <v>0</v>
      </c>
    </row>
    <row r="45" spans="1:13" ht="66.75" customHeight="1" outlineLevel="2" x14ac:dyDescent="0.25">
      <c r="A45" s="6" t="s">
        <v>172</v>
      </c>
      <c r="B45" s="3" t="s">
        <v>171</v>
      </c>
      <c r="C45" s="6" t="s">
        <v>10</v>
      </c>
      <c r="D45" s="26">
        <f t="shared" si="8"/>
        <v>1700000</v>
      </c>
      <c r="E45" s="16">
        <f>'приложение 4'!E204</f>
        <v>0</v>
      </c>
      <c r="F45" s="16">
        <f>'приложение 4'!F204</f>
        <v>0</v>
      </c>
      <c r="G45" s="16">
        <f>'приложение 4'!G204</f>
        <v>1700000</v>
      </c>
      <c r="H45" s="16">
        <f>'приложение 4'!H204</f>
        <v>0</v>
      </c>
      <c r="I45" s="21">
        <f>'приложение 4'!I204</f>
        <v>0</v>
      </c>
      <c r="J45" s="21">
        <f>'приложение 4'!J204</f>
        <v>0</v>
      </c>
      <c r="K45" s="16">
        <v>0</v>
      </c>
      <c r="L45" s="16">
        <v>0</v>
      </c>
      <c r="M45" s="16">
        <v>0</v>
      </c>
    </row>
    <row r="46" spans="1:13" ht="105" customHeight="1" outlineLevel="1" x14ac:dyDescent="0.25">
      <c r="A46" s="3" t="s">
        <v>48</v>
      </c>
      <c r="B46" s="3" t="s">
        <v>49</v>
      </c>
      <c r="C46" s="6" t="s">
        <v>10</v>
      </c>
      <c r="D46" s="26">
        <f t="shared" si="8"/>
        <v>12932500</v>
      </c>
      <c r="E46" s="16">
        <f>'приложение 4'!E211</f>
        <v>2400000</v>
      </c>
      <c r="F46" s="16">
        <f>'приложение 4'!F211</f>
        <v>2000000</v>
      </c>
      <c r="G46" s="16">
        <f>'приложение 4'!G211</f>
        <v>1569200</v>
      </c>
      <c r="H46" s="16">
        <f>'приложение 4'!H211</f>
        <v>2321100</v>
      </c>
      <c r="I46" s="21">
        <f>'приложение 4'!I211</f>
        <v>2321100</v>
      </c>
      <c r="J46" s="21">
        <f>'приложение 4'!J211</f>
        <v>2321100</v>
      </c>
      <c r="K46" s="16">
        <v>0</v>
      </c>
      <c r="L46" s="16">
        <v>0</v>
      </c>
      <c r="M46" s="16">
        <v>0</v>
      </c>
    </row>
    <row r="47" spans="1:13" ht="139.5" customHeight="1" outlineLevel="1" x14ac:dyDescent="0.25">
      <c r="A47" s="3" t="s">
        <v>50</v>
      </c>
      <c r="B47" s="3" t="s">
        <v>51</v>
      </c>
      <c r="C47" s="6" t="s">
        <v>10</v>
      </c>
      <c r="D47" s="26">
        <f t="shared" si="8"/>
        <v>27574115.120000001</v>
      </c>
      <c r="E47" s="16">
        <f>'приложение 4'!E218</f>
        <v>4502961.12</v>
      </c>
      <c r="F47" s="16">
        <f>'приложение 4'!F218</f>
        <v>4478154</v>
      </c>
      <c r="G47" s="16">
        <f>'приложение 4'!G218</f>
        <v>4508900</v>
      </c>
      <c r="H47" s="16">
        <f>'приложение 4'!H218</f>
        <v>4694700</v>
      </c>
      <c r="I47" s="21">
        <f>'приложение 4'!I218</f>
        <v>4694700</v>
      </c>
      <c r="J47" s="21">
        <f>'приложение 4'!J218</f>
        <v>4694700</v>
      </c>
      <c r="K47" s="16">
        <v>0</v>
      </c>
      <c r="L47" s="16">
        <v>0</v>
      </c>
      <c r="M47" s="16">
        <v>0</v>
      </c>
    </row>
    <row r="48" spans="1:13" ht="93" customHeight="1" outlineLevel="1" x14ac:dyDescent="0.25">
      <c r="A48" s="3" t="s">
        <v>52</v>
      </c>
      <c r="B48" s="3" t="s">
        <v>53</v>
      </c>
      <c r="C48" s="6" t="s">
        <v>10</v>
      </c>
      <c r="D48" s="26">
        <f t="shared" si="8"/>
        <v>31112121.239999998</v>
      </c>
      <c r="E48" s="16">
        <f>E49</f>
        <v>5497171.7200000007</v>
      </c>
      <c r="F48" s="16">
        <f t="shared" ref="F48:J48" si="14">F49</f>
        <v>5473434.3500000006</v>
      </c>
      <c r="G48" s="16">
        <f t="shared" si="14"/>
        <v>5240909.0999999996</v>
      </c>
      <c r="H48" s="16">
        <f t="shared" si="14"/>
        <v>5564141.4199999999</v>
      </c>
      <c r="I48" s="21">
        <f>I49</f>
        <v>4809696.97</v>
      </c>
      <c r="J48" s="21">
        <f t="shared" si="14"/>
        <v>4526767.68</v>
      </c>
      <c r="K48" s="16">
        <v>0</v>
      </c>
      <c r="L48" s="16">
        <v>0</v>
      </c>
      <c r="M48" s="16">
        <v>0</v>
      </c>
    </row>
    <row r="49" spans="1:13" ht="80.25" customHeight="1" outlineLevel="2" x14ac:dyDescent="0.25">
      <c r="A49" s="3" t="s">
        <v>54</v>
      </c>
      <c r="B49" s="3" t="s">
        <v>123</v>
      </c>
      <c r="C49" s="6" t="s">
        <v>10</v>
      </c>
      <c r="D49" s="26">
        <f t="shared" si="8"/>
        <v>31112121.239999998</v>
      </c>
      <c r="E49" s="16">
        <f>'приложение 4'!E232</f>
        <v>5497171.7200000007</v>
      </c>
      <c r="F49" s="16">
        <f>'приложение 4'!F232</f>
        <v>5473434.3500000006</v>
      </c>
      <c r="G49" s="16">
        <f>'приложение 4'!G232</f>
        <v>5240909.0999999996</v>
      </c>
      <c r="H49" s="16">
        <f>'приложение 4'!H232</f>
        <v>5564141.4199999999</v>
      </c>
      <c r="I49" s="21">
        <f>'приложение 4'!I232</f>
        <v>4809696.97</v>
      </c>
      <c r="J49" s="21">
        <f>'приложение 4'!J232</f>
        <v>4526767.68</v>
      </c>
      <c r="K49" s="16">
        <v>0</v>
      </c>
      <c r="L49" s="16">
        <v>0</v>
      </c>
      <c r="M49" s="16">
        <v>0</v>
      </c>
    </row>
    <row r="50" spans="1:13" ht="93" customHeight="1" outlineLevel="1" x14ac:dyDescent="0.25">
      <c r="A50" s="3" t="s">
        <v>127</v>
      </c>
      <c r="B50" s="3" t="s">
        <v>128</v>
      </c>
      <c r="C50" s="6" t="s">
        <v>10</v>
      </c>
      <c r="D50" s="26">
        <f t="shared" si="8"/>
        <v>0</v>
      </c>
      <c r="E50" s="16">
        <f>'приложение 4'!E239</f>
        <v>0</v>
      </c>
      <c r="F50" s="16">
        <f>'приложение 4'!F239</f>
        <v>0</v>
      </c>
      <c r="G50" s="16">
        <f>'приложение 4'!G239</f>
        <v>0</v>
      </c>
      <c r="H50" s="16">
        <f>'приложение 4'!H239</f>
        <v>0</v>
      </c>
      <c r="I50" s="21">
        <f>'приложение 4'!I239</f>
        <v>0</v>
      </c>
      <c r="J50" s="21">
        <f>'приложение 4'!J239</f>
        <v>0</v>
      </c>
      <c r="K50" s="16">
        <v>0</v>
      </c>
      <c r="L50" s="16">
        <v>0</v>
      </c>
      <c r="M50" s="16">
        <v>0</v>
      </c>
    </row>
    <row r="51" spans="1:13" ht="15.75" outlineLevel="1" x14ac:dyDescent="0.25">
      <c r="A51" s="36" t="s">
        <v>55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8"/>
    </row>
    <row r="52" spans="1:13" ht="76.5" customHeight="1" outlineLevel="1" x14ac:dyDescent="0.25">
      <c r="A52" s="3" t="s">
        <v>56</v>
      </c>
      <c r="B52" s="3" t="s">
        <v>57</v>
      </c>
      <c r="C52" s="6" t="s">
        <v>10</v>
      </c>
      <c r="D52" s="26">
        <f t="shared" ref="D52:D71" si="15">E52+F52+G52+H52+I52+J52</f>
        <v>248113</v>
      </c>
      <c r="E52" s="16">
        <f>'приложение 4'!E246</f>
        <v>9650</v>
      </c>
      <c r="F52" s="16">
        <f>'приложение 4'!F246</f>
        <v>108463</v>
      </c>
      <c r="G52" s="16">
        <f>'приложение 4'!G246</f>
        <v>60000</v>
      </c>
      <c r="H52" s="16">
        <f>'приложение 4'!H246</f>
        <v>70000</v>
      </c>
      <c r="I52" s="21">
        <f>'приложение 4'!I246</f>
        <v>0</v>
      </c>
      <c r="J52" s="21">
        <f>'приложение 4'!J246</f>
        <v>0</v>
      </c>
      <c r="K52" s="16">
        <v>0</v>
      </c>
      <c r="L52" s="16">
        <v>0</v>
      </c>
      <c r="M52" s="16">
        <v>0</v>
      </c>
    </row>
    <row r="53" spans="1:13" ht="129.75" customHeight="1" outlineLevel="1" x14ac:dyDescent="0.25">
      <c r="A53" s="3" t="s">
        <v>58</v>
      </c>
      <c r="B53" s="3" t="s">
        <v>164</v>
      </c>
      <c r="C53" s="6" t="s">
        <v>10</v>
      </c>
      <c r="D53" s="26">
        <f t="shared" si="15"/>
        <v>47281700</v>
      </c>
      <c r="E53" s="16">
        <f>'приложение 4'!E253</f>
        <v>12215600</v>
      </c>
      <c r="F53" s="21">
        <f>'приложение 4'!F253</f>
        <v>12400300</v>
      </c>
      <c r="G53" s="21">
        <f>'приложение 4'!G253</f>
        <v>22665800</v>
      </c>
      <c r="H53" s="21">
        <f>'приложение 4'!H253</f>
        <v>0</v>
      </c>
      <c r="I53" s="21">
        <f>'приложение 4'!I253</f>
        <v>0</v>
      </c>
      <c r="J53" s="21">
        <f>'приложение 4'!J253</f>
        <v>0</v>
      </c>
      <c r="K53" s="21">
        <f>'приложение 4'!K253</f>
        <v>0</v>
      </c>
      <c r="L53" s="21">
        <f>'приложение 4'!L253</f>
        <v>0</v>
      </c>
      <c r="M53" s="21">
        <f>'приложение 4'!M253</f>
        <v>0</v>
      </c>
    </row>
    <row r="54" spans="1:13" ht="129.75" customHeight="1" outlineLevel="1" x14ac:dyDescent="0.25">
      <c r="A54" s="3" t="s">
        <v>165</v>
      </c>
      <c r="B54" s="3" t="s">
        <v>164</v>
      </c>
      <c r="C54" s="6" t="s">
        <v>10</v>
      </c>
      <c r="D54" s="26">
        <f t="shared" si="15"/>
        <v>47281700</v>
      </c>
      <c r="E54" s="16">
        <f>'приложение 4'!E260</f>
        <v>12215600</v>
      </c>
      <c r="F54" s="21">
        <f>'приложение 4'!F260</f>
        <v>12400300</v>
      </c>
      <c r="G54" s="21">
        <f>'приложение 4'!G260</f>
        <v>22665800</v>
      </c>
      <c r="H54" s="21">
        <f>'приложение 4'!H260</f>
        <v>0</v>
      </c>
      <c r="I54" s="21">
        <f>'приложение 4'!I260</f>
        <v>0</v>
      </c>
      <c r="J54" s="21">
        <f>'приложение 4'!J260</f>
        <v>0</v>
      </c>
      <c r="K54" s="21">
        <f>'приложение 4'!K260</f>
        <v>0</v>
      </c>
      <c r="L54" s="21">
        <f>'приложение 4'!L260</f>
        <v>0</v>
      </c>
      <c r="M54" s="21">
        <f>'приложение 4'!M260</f>
        <v>0</v>
      </c>
    </row>
    <row r="55" spans="1:13" ht="82.5" customHeight="1" outlineLevel="1" x14ac:dyDescent="0.25">
      <c r="A55" s="3" t="s">
        <v>145</v>
      </c>
      <c r="B55" s="3" t="s">
        <v>146</v>
      </c>
      <c r="C55" s="6" t="s">
        <v>10</v>
      </c>
      <c r="D55" s="26">
        <f t="shared" si="15"/>
        <v>44409.96</v>
      </c>
      <c r="E55" s="16">
        <f>'приложение 4'!E267</f>
        <v>0</v>
      </c>
      <c r="F55" s="16">
        <f>'приложение 4'!F267</f>
        <v>0</v>
      </c>
      <c r="G55" s="16">
        <f>'приложение 4'!G267</f>
        <v>44409.96</v>
      </c>
      <c r="H55" s="16">
        <f>'приложение 4'!H267</f>
        <v>0</v>
      </c>
      <c r="I55" s="21">
        <f>'приложение 4'!I267</f>
        <v>0</v>
      </c>
      <c r="J55" s="21">
        <f>'приложение 4'!J267</f>
        <v>0</v>
      </c>
      <c r="K55" s="16">
        <v>0</v>
      </c>
      <c r="L55" s="16">
        <v>0</v>
      </c>
      <c r="M55" s="16">
        <v>0</v>
      </c>
    </row>
    <row r="56" spans="1:13" ht="82.5" customHeight="1" outlineLevel="1" x14ac:dyDescent="0.25">
      <c r="A56" s="3" t="s">
        <v>174</v>
      </c>
      <c r="B56" s="3" t="s">
        <v>146</v>
      </c>
      <c r="C56" s="6" t="s">
        <v>10</v>
      </c>
      <c r="D56" s="26">
        <f>E56+F56+G56+H56+I56+J56</f>
        <v>44409.96</v>
      </c>
      <c r="E56" s="16">
        <f>'приложение 4'!E274</f>
        <v>0</v>
      </c>
      <c r="F56" s="16">
        <f>'приложение 4'!F274</f>
        <v>0</v>
      </c>
      <c r="G56" s="16">
        <f>'приложение 4'!G274</f>
        <v>44409.96</v>
      </c>
      <c r="H56" s="16">
        <f>'приложение 4'!H274</f>
        <v>0</v>
      </c>
      <c r="I56" s="21">
        <f>'приложение 4'!I274</f>
        <v>0</v>
      </c>
      <c r="J56" s="21">
        <f>'приложение 4'!J274</f>
        <v>0</v>
      </c>
      <c r="K56" s="16">
        <v>0</v>
      </c>
      <c r="L56" s="16">
        <v>0</v>
      </c>
      <c r="M56" s="16">
        <v>0</v>
      </c>
    </row>
    <row r="57" spans="1:13" ht="82.5" customHeight="1" outlineLevel="1" x14ac:dyDescent="0.25">
      <c r="A57" s="3" t="s">
        <v>168</v>
      </c>
      <c r="B57" s="3" t="s">
        <v>169</v>
      </c>
      <c r="C57" s="6" t="s">
        <v>10</v>
      </c>
      <c r="D57" s="26">
        <f t="shared" si="15"/>
        <v>328300</v>
      </c>
      <c r="E57" s="16">
        <f>'приложение 4'!E281</f>
        <v>0</v>
      </c>
      <c r="F57" s="16">
        <f>'приложение 4'!F281</f>
        <v>0</v>
      </c>
      <c r="G57" s="16">
        <f>'приложение 4'!G281</f>
        <v>328300</v>
      </c>
      <c r="H57" s="16">
        <f>'приложение 4'!H281</f>
        <v>0</v>
      </c>
      <c r="I57" s="21">
        <f>'приложение 4'!I281</f>
        <v>0</v>
      </c>
      <c r="J57" s="21">
        <f>'приложение 4'!J281</f>
        <v>0</v>
      </c>
      <c r="K57" s="16">
        <f>'приложение 4'!K281</f>
        <v>0</v>
      </c>
      <c r="L57" s="16">
        <f>'приложение 4'!L281</f>
        <v>0</v>
      </c>
      <c r="M57" s="16">
        <f>'приложение 4'!M281</f>
        <v>0</v>
      </c>
    </row>
    <row r="58" spans="1:13" ht="82.5" customHeight="1" outlineLevel="1" x14ac:dyDescent="0.25">
      <c r="A58" s="3" t="s">
        <v>173</v>
      </c>
      <c r="B58" s="3" t="s">
        <v>169</v>
      </c>
      <c r="C58" s="6" t="s">
        <v>10</v>
      </c>
      <c r="D58" s="26">
        <f t="shared" si="15"/>
        <v>328300</v>
      </c>
      <c r="E58" s="16">
        <f>'приложение 4'!E288</f>
        <v>0</v>
      </c>
      <c r="F58" s="16">
        <f>'приложение 4'!F288</f>
        <v>0</v>
      </c>
      <c r="G58" s="16">
        <f>'приложение 4'!G288</f>
        <v>328300</v>
      </c>
      <c r="H58" s="16">
        <f>'приложение 4'!H288</f>
        <v>0</v>
      </c>
      <c r="I58" s="21">
        <f>'приложение 4'!I288</f>
        <v>0</v>
      </c>
      <c r="J58" s="21">
        <f>'приложение 4'!J288</f>
        <v>0</v>
      </c>
      <c r="K58" s="16">
        <f>'приложение 4'!K288</f>
        <v>0</v>
      </c>
      <c r="L58" s="16">
        <f>'приложение 4'!L288</f>
        <v>0</v>
      </c>
      <c r="M58" s="16">
        <f>'приложение 4'!M288</f>
        <v>0</v>
      </c>
    </row>
    <row r="59" spans="1:13" ht="15.75" outlineLevel="1" x14ac:dyDescent="0.25">
      <c r="A59" s="36" t="s">
        <v>59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8"/>
    </row>
    <row r="60" spans="1:13" ht="66" customHeight="1" outlineLevel="1" x14ac:dyDescent="0.25">
      <c r="A60" s="3" t="s">
        <v>60</v>
      </c>
      <c r="B60" s="3" t="s">
        <v>61</v>
      </c>
      <c r="C60" s="6" t="s">
        <v>10</v>
      </c>
      <c r="D60" s="26">
        <f t="shared" si="15"/>
        <v>0</v>
      </c>
      <c r="E60" s="16">
        <f>'приложение 4'!E295</f>
        <v>0</v>
      </c>
      <c r="F60" s="16">
        <f>'приложение 4'!F295</f>
        <v>0</v>
      </c>
      <c r="G60" s="16">
        <f>'приложение 4'!G295</f>
        <v>0</v>
      </c>
      <c r="H60" s="16">
        <f>'приложение 4'!H295</f>
        <v>0</v>
      </c>
      <c r="I60" s="16">
        <f>'приложение 4'!I295</f>
        <v>0</v>
      </c>
      <c r="J60" s="16">
        <v>0</v>
      </c>
      <c r="K60" s="16">
        <v>0</v>
      </c>
      <c r="L60" s="16">
        <v>0</v>
      </c>
      <c r="M60" s="16">
        <v>0</v>
      </c>
    </row>
    <row r="61" spans="1:13" ht="15.75" outlineLevel="1" x14ac:dyDescent="0.25">
      <c r="A61" s="36" t="s">
        <v>124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8"/>
    </row>
    <row r="62" spans="1:13" ht="53.25" customHeight="1" outlineLevel="1" x14ac:dyDescent="0.25">
      <c r="A62" s="3" t="s">
        <v>125</v>
      </c>
      <c r="B62" s="2" t="s">
        <v>126</v>
      </c>
      <c r="C62" s="6" t="s">
        <v>10</v>
      </c>
      <c r="D62" s="26">
        <f t="shared" si="15"/>
        <v>1141988.55</v>
      </c>
      <c r="E62" s="16">
        <f>E63+E64</f>
        <v>1141988.55</v>
      </c>
      <c r="F62" s="16">
        <f t="shared" ref="F62" si="16">F63+F64</f>
        <v>0</v>
      </c>
      <c r="G62" s="16">
        <f t="shared" ref="G62:H62" si="17">G63+G64</f>
        <v>0</v>
      </c>
      <c r="H62" s="16">
        <f t="shared" si="17"/>
        <v>0</v>
      </c>
      <c r="I62" s="21">
        <f t="shared" ref="I62:J62" si="18">I63+I64</f>
        <v>0</v>
      </c>
      <c r="J62" s="21">
        <f t="shared" si="18"/>
        <v>0</v>
      </c>
      <c r="K62" s="16">
        <v>0</v>
      </c>
      <c r="L62" s="16">
        <v>0</v>
      </c>
      <c r="M62" s="16">
        <v>0</v>
      </c>
    </row>
    <row r="63" spans="1:13" ht="53.25" customHeight="1" outlineLevel="2" x14ac:dyDescent="0.25">
      <c r="A63" s="3" t="s">
        <v>131</v>
      </c>
      <c r="B63" s="2" t="s">
        <v>126</v>
      </c>
      <c r="C63" s="6" t="s">
        <v>10</v>
      </c>
      <c r="D63" s="26">
        <f t="shared" si="15"/>
        <v>777565.27</v>
      </c>
      <c r="E63" s="16">
        <f>'приложение 4'!E309</f>
        <v>777565.27</v>
      </c>
      <c r="F63" s="16">
        <f>'приложение 4'!F309</f>
        <v>0</v>
      </c>
      <c r="G63" s="16">
        <f>'приложение 4'!G309</f>
        <v>0</v>
      </c>
      <c r="H63" s="16">
        <f>'приложение 4'!H309</f>
        <v>0</v>
      </c>
      <c r="I63" s="21">
        <f>'приложение 4'!I309</f>
        <v>0</v>
      </c>
      <c r="J63" s="21">
        <f>'приложение 4'!J309</f>
        <v>0</v>
      </c>
      <c r="K63" s="16">
        <v>0</v>
      </c>
      <c r="L63" s="16">
        <v>0</v>
      </c>
      <c r="M63" s="16">
        <v>0</v>
      </c>
    </row>
    <row r="64" spans="1:13" ht="53.25" customHeight="1" outlineLevel="2" x14ac:dyDescent="0.25">
      <c r="A64" s="3" t="s">
        <v>132</v>
      </c>
      <c r="B64" s="2" t="s">
        <v>130</v>
      </c>
      <c r="C64" s="6" t="s">
        <v>10</v>
      </c>
      <c r="D64" s="26">
        <f t="shared" si="15"/>
        <v>364423.28</v>
      </c>
      <c r="E64" s="16">
        <f>'приложение 4'!E316</f>
        <v>364423.28</v>
      </c>
      <c r="F64" s="16">
        <f>'приложение 4'!F316</f>
        <v>0</v>
      </c>
      <c r="G64" s="16">
        <f>'приложение 4'!G316</f>
        <v>0</v>
      </c>
      <c r="H64" s="16">
        <f>'приложение 4'!H316</f>
        <v>0</v>
      </c>
      <c r="I64" s="21">
        <f>'приложение 4'!I316</f>
        <v>0</v>
      </c>
      <c r="J64" s="21">
        <f>'приложение 4'!J316</f>
        <v>0</v>
      </c>
      <c r="K64" s="16">
        <v>0</v>
      </c>
      <c r="L64" s="16">
        <v>0</v>
      </c>
      <c r="M64" s="16">
        <v>0</v>
      </c>
    </row>
    <row r="65" spans="1:13" ht="34.5" customHeight="1" outlineLevel="1" x14ac:dyDescent="0.25">
      <c r="A65" s="36" t="s">
        <v>143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8"/>
    </row>
    <row r="66" spans="1:13" ht="82.5" customHeight="1" outlineLevel="1" x14ac:dyDescent="0.25">
      <c r="A66" s="3" t="s">
        <v>166</v>
      </c>
      <c r="B66" s="2" t="s">
        <v>141</v>
      </c>
      <c r="C66" s="6" t="s">
        <v>10</v>
      </c>
      <c r="D66" s="26">
        <f t="shared" si="15"/>
        <v>3304664</v>
      </c>
      <c r="E66" s="16">
        <f>'приложение 4'!E323</f>
        <v>0</v>
      </c>
      <c r="F66" s="16">
        <f>'приложение 4'!F323</f>
        <v>419600</v>
      </c>
      <c r="G66" s="16">
        <f>'приложение 4'!G323</f>
        <v>2885064</v>
      </c>
      <c r="H66" s="21">
        <f>'приложение 4'!H323</f>
        <v>0</v>
      </c>
      <c r="I66" s="21">
        <f>'приложение 4'!I323</f>
        <v>0</v>
      </c>
      <c r="J66" s="21">
        <f>'приложение 4'!J323</f>
        <v>0</v>
      </c>
      <c r="K66" s="16">
        <v>0</v>
      </c>
      <c r="L66" s="16">
        <v>0</v>
      </c>
      <c r="M66" s="16">
        <v>0</v>
      </c>
    </row>
    <row r="67" spans="1:13" ht="34.5" customHeight="1" outlineLevel="1" x14ac:dyDescent="0.25">
      <c r="A67" s="36" t="s">
        <v>181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8"/>
    </row>
    <row r="68" spans="1:13" ht="82.5" customHeight="1" outlineLevel="1" x14ac:dyDescent="0.25">
      <c r="A68" s="3" t="s">
        <v>180</v>
      </c>
      <c r="B68" s="24" t="s">
        <v>179</v>
      </c>
      <c r="C68" s="6" t="s">
        <v>10</v>
      </c>
      <c r="D68" s="26">
        <f t="shared" si="15"/>
        <v>84975618</v>
      </c>
      <c r="E68" s="21">
        <f>'приложение 4'!E337</f>
        <v>0</v>
      </c>
      <c r="F68" s="21">
        <f>'приложение 4'!F337</f>
        <v>0</v>
      </c>
      <c r="G68" s="21">
        <f>'приложение 4'!G337</f>
        <v>0</v>
      </c>
      <c r="H68" s="21">
        <f>'приложение 4'!H337</f>
        <v>28216224</v>
      </c>
      <c r="I68" s="21">
        <f>'приложение 4'!I337</f>
        <v>28305929</v>
      </c>
      <c r="J68" s="21">
        <f>'приложение 4'!J337</f>
        <v>28453465</v>
      </c>
      <c r="K68" s="21">
        <f>'приложение 4'!K337</f>
        <v>0</v>
      </c>
      <c r="L68" s="21">
        <f>'приложение 4'!L337</f>
        <v>0</v>
      </c>
      <c r="M68" s="21">
        <f>'приложение 4'!M337</f>
        <v>0</v>
      </c>
    </row>
    <row r="69" spans="1:13" ht="82.5" customHeight="1" outlineLevel="2" x14ac:dyDescent="0.25">
      <c r="A69" s="3" t="s">
        <v>182</v>
      </c>
      <c r="B69" s="2" t="s">
        <v>169</v>
      </c>
      <c r="C69" s="6" t="s">
        <v>10</v>
      </c>
      <c r="D69" s="26">
        <f t="shared" si="15"/>
        <v>2954100</v>
      </c>
      <c r="E69" s="21">
        <f>'приложение 4'!E344</f>
        <v>0</v>
      </c>
      <c r="F69" s="21">
        <f>'приложение 4'!F344</f>
        <v>0</v>
      </c>
      <c r="G69" s="21">
        <f>'приложение 4'!G344</f>
        <v>0</v>
      </c>
      <c r="H69" s="21">
        <f>'приложение 4'!H344</f>
        <v>984700</v>
      </c>
      <c r="I69" s="21">
        <f>'приложение 4'!I344</f>
        <v>984700</v>
      </c>
      <c r="J69" s="21">
        <f>'приложение 4'!J344</f>
        <v>984700</v>
      </c>
      <c r="K69" s="21">
        <f>'приложение 4'!K344</f>
        <v>0</v>
      </c>
      <c r="L69" s="21">
        <f>'приложение 4'!L344</f>
        <v>0</v>
      </c>
      <c r="M69" s="21">
        <f>'приложение 4'!M344</f>
        <v>0</v>
      </c>
    </row>
    <row r="70" spans="1:13" ht="82.5" customHeight="1" outlineLevel="2" x14ac:dyDescent="0.25">
      <c r="A70" s="3" t="s">
        <v>183</v>
      </c>
      <c r="B70" s="2" t="s">
        <v>141</v>
      </c>
      <c r="C70" s="6" t="s">
        <v>10</v>
      </c>
      <c r="D70" s="26">
        <f t="shared" si="15"/>
        <v>8821818</v>
      </c>
      <c r="E70" s="21">
        <f>'приложение 4'!E351</f>
        <v>0</v>
      </c>
      <c r="F70" s="21">
        <f>'приложение 4'!F351</f>
        <v>0</v>
      </c>
      <c r="G70" s="21">
        <f>'приложение 4'!G351</f>
        <v>0</v>
      </c>
      <c r="H70" s="21">
        <f>'приложение 4'!H351</f>
        <v>2893624</v>
      </c>
      <c r="I70" s="21">
        <f>'приложение 4'!I351</f>
        <v>2937529</v>
      </c>
      <c r="J70" s="21">
        <f>'приложение 4'!J351</f>
        <v>2990665</v>
      </c>
      <c r="K70" s="21">
        <f>'приложение 4'!K351</f>
        <v>0</v>
      </c>
      <c r="L70" s="21">
        <f>'приложение 4'!L351</f>
        <v>0</v>
      </c>
      <c r="M70" s="21">
        <f>'приложение 4'!M351</f>
        <v>0</v>
      </c>
    </row>
    <row r="71" spans="1:13" ht="144" customHeight="1" outlineLevel="2" x14ac:dyDescent="0.25">
      <c r="A71" s="3" t="s">
        <v>184</v>
      </c>
      <c r="B71" s="2" t="s">
        <v>164</v>
      </c>
      <c r="C71" s="6" t="s">
        <v>10</v>
      </c>
      <c r="D71" s="26">
        <f t="shared" si="15"/>
        <v>73199700</v>
      </c>
      <c r="E71" s="21">
        <f>'приложение 4'!E358</f>
        <v>0</v>
      </c>
      <c r="F71" s="21">
        <f>'приложение 4'!F358</f>
        <v>0</v>
      </c>
      <c r="G71" s="21">
        <f>'приложение 4'!G358</f>
        <v>0</v>
      </c>
      <c r="H71" s="21">
        <f>'приложение 4'!H358</f>
        <v>24337900</v>
      </c>
      <c r="I71" s="21">
        <f>'приложение 4'!I358</f>
        <v>24383700</v>
      </c>
      <c r="J71" s="21">
        <f>'приложение 4'!J358</f>
        <v>24478100</v>
      </c>
      <c r="K71" s="21">
        <f>'приложение 4'!K358</f>
        <v>0</v>
      </c>
      <c r="L71" s="21">
        <f>'приложение 4'!L358</f>
        <v>0</v>
      </c>
      <c r="M71" s="21">
        <f>'приложение 4'!M358</f>
        <v>0</v>
      </c>
    </row>
    <row r="72" spans="1:13" s="9" customFormat="1" ht="36" customHeight="1" outlineLevel="1" x14ac:dyDescent="0.2">
      <c r="A72" s="35" t="s">
        <v>62</v>
      </c>
      <c r="B72" s="39" t="s">
        <v>63</v>
      </c>
      <c r="C72" s="15" t="s">
        <v>64</v>
      </c>
      <c r="D72" s="8">
        <f>E72+F72+G72+H72+I72+J72</f>
        <v>107062008.37</v>
      </c>
      <c r="E72" s="8">
        <f>E73</f>
        <v>19272916.309999995</v>
      </c>
      <c r="F72" s="8">
        <f t="shared" ref="F72:J72" si="19">F73</f>
        <v>16715170.030000001</v>
      </c>
      <c r="G72" s="8">
        <f t="shared" si="19"/>
        <v>16613720.34</v>
      </c>
      <c r="H72" s="8">
        <f t="shared" si="19"/>
        <v>19842927.950000003</v>
      </c>
      <c r="I72" s="8">
        <f t="shared" si="19"/>
        <v>17158636.869999997</v>
      </c>
      <c r="J72" s="8">
        <f t="shared" si="19"/>
        <v>17458636.869999997</v>
      </c>
      <c r="K72" s="8">
        <v>0</v>
      </c>
      <c r="L72" s="8">
        <v>0</v>
      </c>
      <c r="M72" s="8">
        <v>0</v>
      </c>
    </row>
    <row r="73" spans="1:13" s="9" customFormat="1" ht="51" customHeight="1" x14ac:dyDescent="0.2">
      <c r="A73" s="35"/>
      <c r="B73" s="39"/>
      <c r="C73" s="15" t="s">
        <v>10</v>
      </c>
      <c r="D73" s="8">
        <f>E73+F73+G73+H73+I73+J73</f>
        <v>107062008.37</v>
      </c>
      <c r="E73" s="8">
        <f>E75+E80+E83+E85</f>
        <v>19272916.309999995</v>
      </c>
      <c r="F73" s="8">
        <f t="shared" ref="F73" si="20">F75+F80+F83+F85</f>
        <v>16715170.030000001</v>
      </c>
      <c r="G73" s="8">
        <f t="shared" ref="G73" si="21">G75+G80+G83+G85</f>
        <v>16613720.34</v>
      </c>
      <c r="H73" s="8">
        <f t="shared" ref="H73:J73" si="22">H75+H80+H83+H85</f>
        <v>19842927.950000003</v>
      </c>
      <c r="I73" s="8">
        <f t="shared" si="22"/>
        <v>17158636.869999997</v>
      </c>
      <c r="J73" s="8">
        <f t="shared" si="22"/>
        <v>17458636.869999997</v>
      </c>
      <c r="K73" s="8">
        <v>0</v>
      </c>
      <c r="L73" s="8">
        <v>0</v>
      </c>
      <c r="M73" s="8">
        <v>0</v>
      </c>
    </row>
    <row r="74" spans="1:13" ht="15.75" outlineLevel="1" x14ac:dyDescent="0.25">
      <c r="A74" s="36" t="s">
        <v>65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8"/>
    </row>
    <row r="75" spans="1:13" ht="63" customHeight="1" outlineLevel="1" x14ac:dyDescent="0.25">
      <c r="A75" s="3" t="s">
        <v>66</v>
      </c>
      <c r="B75" s="3" t="s">
        <v>67</v>
      </c>
      <c r="C75" s="6" t="s">
        <v>10</v>
      </c>
      <c r="D75" s="26">
        <f t="shared" ref="D75:D101" si="23">E75+F75+G75+H75+I75+J75</f>
        <v>104760793.70000002</v>
      </c>
      <c r="E75" s="16">
        <f>E76+E77+E78</f>
        <v>18162485.639999997</v>
      </c>
      <c r="F75" s="16">
        <f t="shared" ref="F75" si="24">F76+F77+F78</f>
        <v>16484386.030000001</v>
      </c>
      <c r="G75" s="16">
        <f t="shared" ref="G75:M75" si="25">G76+G77+G78</f>
        <v>16373720.34</v>
      </c>
      <c r="H75" s="21">
        <f t="shared" ref="H75:J75" si="26">H76+H77+H78</f>
        <v>19602927.950000003</v>
      </c>
      <c r="I75" s="21">
        <f t="shared" si="26"/>
        <v>16918636.869999997</v>
      </c>
      <c r="J75" s="21">
        <f t="shared" si="26"/>
        <v>17218636.869999997</v>
      </c>
      <c r="K75" s="16">
        <f t="shared" si="25"/>
        <v>0</v>
      </c>
      <c r="L75" s="16">
        <f t="shared" si="25"/>
        <v>0</v>
      </c>
      <c r="M75" s="16">
        <f t="shared" si="25"/>
        <v>0</v>
      </c>
    </row>
    <row r="76" spans="1:13" ht="63" customHeight="1" outlineLevel="2" x14ac:dyDescent="0.25">
      <c r="A76" s="3" t="s">
        <v>68</v>
      </c>
      <c r="B76" s="3" t="s">
        <v>67</v>
      </c>
      <c r="C76" s="6" t="s">
        <v>10</v>
      </c>
      <c r="D76" s="26">
        <f t="shared" si="23"/>
        <v>54655969.689999998</v>
      </c>
      <c r="E76" s="16">
        <f>'приложение 4'!E379</f>
        <v>10807751.029999999</v>
      </c>
      <c r="F76" s="16">
        <f>'приложение 4'!F379</f>
        <v>8920154.3800000008</v>
      </c>
      <c r="G76" s="16">
        <f>'приложение 4'!G379</f>
        <v>8261955</v>
      </c>
      <c r="H76" s="21">
        <f>'приложение 4'!H379</f>
        <v>10578230.48</v>
      </c>
      <c r="I76" s="21">
        <f>'приложение 4'!I379</f>
        <v>7893939.4000000004</v>
      </c>
      <c r="J76" s="21">
        <f>'приложение 4'!J379</f>
        <v>8193939.4000000004</v>
      </c>
      <c r="K76" s="16">
        <f>'приложение 4'!K379</f>
        <v>0</v>
      </c>
      <c r="L76" s="16">
        <f>'приложение 4'!L379</f>
        <v>0</v>
      </c>
      <c r="M76" s="16">
        <f>'приложение 4'!M379</f>
        <v>0</v>
      </c>
    </row>
    <row r="77" spans="1:13" ht="74.25" customHeight="1" outlineLevel="2" x14ac:dyDescent="0.25">
      <c r="A77" s="3" t="s">
        <v>69</v>
      </c>
      <c r="B77" s="3" t="s">
        <v>26</v>
      </c>
      <c r="C77" s="6" t="s">
        <v>10</v>
      </c>
      <c r="D77" s="26">
        <f t="shared" si="23"/>
        <v>38790135.339999996</v>
      </c>
      <c r="E77" s="16">
        <f>'приложение 4'!E386</f>
        <v>5984559.5899999999</v>
      </c>
      <c r="F77" s="16">
        <f>'приложение 4'!F386</f>
        <v>6197478.79</v>
      </c>
      <c r="G77" s="16">
        <f>'приложение 4'!G386</f>
        <v>6197478.79</v>
      </c>
      <c r="H77" s="21">
        <f>'приложение 4'!H386</f>
        <v>6803539.3899999997</v>
      </c>
      <c r="I77" s="21">
        <f>'приложение 4'!I386</f>
        <v>6803539.3899999997</v>
      </c>
      <c r="J77" s="21">
        <f>'приложение 4'!J386</f>
        <v>6803539.3899999997</v>
      </c>
      <c r="K77" s="16">
        <f>'приложение 4'!K386</f>
        <v>0</v>
      </c>
      <c r="L77" s="16">
        <f>'приложение 4'!L386</f>
        <v>0</v>
      </c>
      <c r="M77" s="16">
        <f>'приложение 4'!M386</f>
        <v>0</v>
      </c>
    </row>
    <row r="78" spans="1:13" ht="48.75" customHeight="1" outlineLevel="2" x14ac:dyDescent="0.25">
      <c r="A78" s="3" t="s">
        <v>70</v>
      </c>
      <c r="B78" s="3" t="s">
        <v>20</v>
      </c>
      <c r="C78" s="6" t="s">
        <v>10</v>
      </c>
      <c r="D78" s="26">
        <f t="shared" si="23"/>
        <v>11314688.67</v>
      </c>
      <c r="E78" s="16">
        <f>'приложение 4'!E393</f>
        <v>1370175.02</v>
      </c>
      <c r="F78" s="16">
        <f>'приложение 4'!F393</f>
        <v>1366752.8599999999</v>
      </c>
      <c r="G78" s="16">
        <f>'приложение 4'!G393</f>
        <v>1914286.5499999998</v>
      </c>
      <c r="H78" s="21">
        <f>'приложение 4'!H393</f>
        <v>2221158.08</v>
      </c>
      <c r="I78" s="21">
        <f>'приложение 4'!I393</f>
        <v>2221158.08</v>
      </c>
      <c r="J78" s="21">
        <f>'приложение 4'!J393</f>
        <v>2221158.08</v>
      </c>
      <c r="K78" s="16">
        <f>'приложение 4'!K393</f>
        <v>0</v>
      </c>
      <c r="L78" s="16">
        <f>'приложение 4'!L393</f>
        <v>0</v>
      </c>
      <c r="M78" s="16">
        <f>'приложение 4'!M393</f>
        <v>0</v>
      </c>
    </row>
    <row r="79" spans="1:13" ht="15.75" outlineLevel="1" x14ac:dyDescent="0.25">
      <c r="A79" s="36" t="s">
        <v>71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8"/>
    </row>
    <row r="80" spans="1:13" ht="67.5" customHeight="1" outlineLevel="1" x14ac:dyDescent="0.25">
      <c r="A80" s="3" t="s">
        <v>72</v>
      </c>
      <c r="B80" s="3" t="s">
        <v>45</v>
      </c>
      <c r="C80" s="6" t="s">
        <v>10</v>
      </c>
      <c r="D80" s="26">
        <f t="shared" si="23"/>
        <v>255000</v>
      </c>
      <c r="E80" s="16">
        <f>E81+E82</f>
        <v>255000</v>
      </c>
      <c r="F80" s="16">
        <f t="shared" ref="F80" si="27">F81</f>
        <v>0</v>
      </c>
      <c r="G80" s="16">
        <f>G81</f>
        <v>0</v>
      </c>
      <c r="H80" s="21">
        <f t="shared" ref="H80:J80" si="28">H81</f>
        <v>0</v>
      </c>
      <c r="I80" s="21">
        <f t="shared" si="28"/>
        <v>0</v>
      </c>
      <c r="J80" s="21">
        <f t="shared" si="28"/>
        <v>0</v>
      </c>
      <c r="K80" s="16">
        <v>0</v>
      </c>
      <c r="L80" s="16">
        <v>0</v>
      </c>
      <c r="M80" s="16">
        <v>0</v>
      </c>
    </row>
    <row r="81" spans="1:13" ht="67.5" customHeight="1" outlineLevel="2" x14ac:dyDescent="0.25">
      <c r="A81" s="3" t="s">
        <v>119</v>
      </c>
      <c r="B81" s="3" t="s">
        <v>120</v>
      </c>
      <c r="C81" s="6" t="s">
        <v>10</v>
      </c>
      <c r="D81" s="26">
        <f t="shared" si="23"/>
        <v>85000</v>
      </c>
      <c r="E81" s="16">
        <f>'приложение 4'!E407</f>
        <v>85000</v>
      </c>
      <c r="F81" s="16">
        <f>'приложение 4'!F407</f>
        <v>0</v>
      </c>
      <c r="G81" s="16">
        <f>'приложение 4'!G407</f>
        <v>0</v>
      </c>
      <c r="H81" s="21">
        <f>'приложение 4'!H407</f>
        <v>0</v>
      </c>
      <c r="I81" s="21">
        <f>'приложение 4'!I407</f>
        <v>0</v>
      </c>
      <c r="J81" s="21">
        <f>'приложение 4'!J407</f>
        <v>0</v>
      </c>
      <c r="K81" s="16">
        <v>0</v>
      </c>
      <c r="L81" s="16">
        <v>0</v>
      </c>
      <c r="M81" s="16">
        <v>0</v>
      </c>
    </row>
    <row r="82" spans="1:13" ht="67.5" customHeight="1" outlineLevel="2" x14ac:dyDescent="0.25">
      <c r="A82" s="3" t="s">
        <v>133</v>
      </c>
      <c r="B82" s="3" t="s">
        <v>45</v>
      </c>
      <c r="C82" s="6" t="s">
        <v>10</v>
      </c>
      <c r="D82" s="26">
        <f t="shared" si="23"/>
        <v>170000</v>
      </c>
      <c r="E82" s="16">
        <f>'приложение 4'!E414</f>
        <v>170000</v>
      </c>
      <c r="F82" s="16">
        <f>'приложение 4'!F414</f>
        <v>0</v>
      </c>
      <c r="G82" s="16">
        <f>'приложение 4'!G414</f>
        <v>0</v>
      </c>
      <c r="H82" s="21">
        <f>'приложение 4'!H414</f>
        <v>0</v>
      </c>
      <c r="I82" s="21">
        <f>'приложение 4'!I414</f>
        <v>0</v>
      </c>
      <c r="J82" s="21">
        <f>'приложение 4'!J414</f>
        <v>0</v>
      </c>
      <c r="K82" s="16">
        <v>0</v>
      </c>
      <c r="L82" s="16">
        <v>0</v>
      </c>
      <c r="M82" s="16">
        <v>0</v>
      </c>
    </row>
    <row r="83" spans="1:13" ht="135" customHeight="1" outlineLevel="1" x14ac:dyDescent="0.25">
      <c r="A83" s="3" t="s">
        <v>74</v>
      </c>
      <c r="B83" s="3" t="s">
        <v>51</v>
      </c>
      <c r="C83" s="6" t="s">
        <v>10</v>
      </c>
      <c r="D83" s="26">
        <f t="shared" si="23"/>
        <v>1409548</v>
      </c>
      <c r="E83" s="16">
        <f>'приложение 4'!E421</f>
        <v>218764</v>
      </c>
      <c r="F83" s="16">
        <f>'приложение 4'!F421</f>
        <v>230784</v>
      </c>
      <c r="G83" s="16">
        <f>'приложение 4'!G421</f>
        <v>240000</v>
      </c>
      <c r="H83" s="21">
        <f>'приложение 4'!H421</f>
        <v>240000</v>
      </c>
      <c r="I83" s="21">
        <f>'приложение 4'!I421</f>
        <v>240000</v>
      </c>
      <c r="J83" s="21">
        <f>'приложение 4'!J421</f>
        <v>240000</v>
      </c>
      <c r="K83" s="16">
        <v>0</v>
      </c>
      <c r="L83" s="16">
        <v>0</v>
      </c>
      <c r="M83" s="16">
        <v>0</v>
      </c>
    </row>
    <row r="84" spans="1:13" ht="15.75" outlineLevel="1" x14ac:dyDescent="0.25">
      <c r="A84" s="36" t="s">
        <v>75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8"/>
    </row>
    <row r="85" spans="1:13" ht="69.75" customHeight="1" outlineLevel="1" x14ac:dyDescent="0.25">
      <c r="A85" s="3" t="s">
        <v>76</v>
      </c>
      <c r="B85" s="3" t="s">
        <v>73</v>
      </c>
      <c r="C85" s="6" t="s">
        <v>10</v>
      </c>
      <c r="D85" s="26">
        <f t="shared" si="23"/>
        <v>636666.66999999993</v>
      </c>
      <c r="E85" s="16">
        <f>'приложение 4'!E428</f>
        <v>636666.66999999993</v>
      </c>
      <c r="F85" s="16">
        <f>'приложение 4'!F428</f>
        <v>0</v>
      </c>
      <c r="G85" s="16">
        <f>'приложение 4'!G428</f>
        <v>0</v>
      </c>
      <c r="H85" s="21">
        <f>'приложение 4'!H428</f>
        <v>0</v>
      </c>
      <c r="I85" s="21">
        <f>'приложение 4'!I428</f>
        <v>0</v>
      </c>
      <c r="J85" s="21">
        <f>'приложение 4'!J428</f>
        <v>0</v>
      </c>
      <c r="K85" s="16">
        <v>0</v>
      </c>
      <c r="L85" s="16">
        <v>0</v>
      </c>
      <c r="M85" s="16">
        <v>0</v>
      </c>
    </row>
    <row r="86" spans="1:13" s="9" customFormat="1" ht="15.75" x14ac:dyDescent="0.2">
      <c r="A86" s="35" t="s">
        <v>77</v>
      </c>
      <c r="B86" s="35" t="s">
        <v>78</v>
      </c>
      <c r="C86" s="15" t="s">
        <v>64</v>
      </c>
      <c r="D86" s="8">
        <f t="shared" si="23"/>
        <v>7931571.25</v>
      </c>
      <c r="E86" s="8">
        <f>E87</f>
        <v>1638061.04</v>
      </c>
      <c r="F86" s="8">
        <f t="shared" ref="F86:I86" si="29">F87</f>
        <v>1684218.19</v>
      </c>
      <c r="G86" s="8">
        <f t="shared" si="29"/>
        <v>1474792</v>
      </c>
      <c r="H86" s="8">
        <f t="shared" si="29"/>
        <v>1724833.34</v>
      </c>
      <c r="I86" s="8">
        <f t="shared" si="29"/>
        <v>704833.34000000008</v>
      </c>
      <c r="J86" s="8">
        <f>J87</f>
        <v>704833.34000000008</v>
      </c>
      <c r="K86" s="8">
        <v>0</v>
      </c>
      <c r="L86" s="8">
        <v>0</v>
      </c>
      <c r="M86" s="8">
        <v>0</v>
      </c>
    </row>
    <row r="87" spans="1:13" s="9" customFormat="1" ht="69.75" customHeight="1" x14ac:dyDescent="0.2">
      <c r="A87" s="35"/>
      <c r="B87" s="35"/>
      <c r="C87" s="15" t="s">
        <v>10</v>
      </c>
      <c r="D87" s="8">
        <f t="shared" si="23"/>
        <v>7931571.25</v>
      </c>
      <c r="E87" s="8">
        <f>E89+E90</f>
        <v>1638061.04</v>
      </c>
      <c r="F87" s="8">
        <f t="shared" ref="F87" si="30">F89+F90</f>
        <v>1684218.19</v>
      </c>
      <c r="G87" s="8">
        <f t="shared" ref="G87" si="31">G89+G90</f>
        <v>1474792</v>
      </c>
      <c r="H87" s="8">
        <f t="shared" ref="H87:I87" si="32">H89+H90</f>
        <v>1724833.34</v>
      </c>
      <c r="I87" s="8">
        <f t="shared" si="32"/>
        <v>704833.34000000008</v>
      </c>
      <c r="J87" s="8">
        <f>J89+J90</f>
        <v>704833.34000000008</v>
      </c>
      <c r="K87" s="8">
        <v>0</v>
      </c>
      <c r="L87" s="8">
        <v>0</v>
      </c>
      <c r="M87" s="8">
        <v>0</v>
      </c>
    </row>
    <row r="88" spans="1:13" ht="15.75" outlineLevel="1" x14ac:dyDescent="0.25">
      <c r="A88" s="36" t="s">
        <v>79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8"/>
    </row>
    <row r="89" spans="1:13" ht="47.25" outlineLevel="1" x14ac:dyDescent="0.25">
      <c r="A89" s="3" t="s">
        <v>80</v>
      </c>
      <c r="B89" s="3" t="s">
        <v>81</v>
      </c>
      <c r="C89" s="6" t="s">
        <v>10</v>
      </c>
      <c r="D89" s="26">
        <f t="shared" si="23"/>
        <v>2573671.2199999997</v>
      </c>
      <c r="E89" s="16">
        <f>'приложение 4'!E442</f>
        <v>621969.69999999995</v>
      </c>
      <c r="F89" s="16">
        <f>'приложение 4'!F442</f>
        <v>623701.52</v>
      </c>
      <c r="G89" s="16">
        <f>'приложение 4'!G442</f>
        <v>628000</v>
      </c>
      <c r="H89" s="21">
        <f>'приложение 4'!H442</f>
        <v>700000</v>
      </c>
      <c r="I89" s="21">
        <f>'приложение 4'!I442</f>
        <v>0</v>
      </c>
      <c r="J89" s="21">
        <f>'приложение 4'!J442</f>
        <v>0</v>
      </c>
      <c r="K89" s="6">
        <v>0</v>
      </c>
      <c r="L89" s="6">
        <v>0</v>
      </c>
      <c r="M89" s="6">
        <v>0</v>
      </c>
    </row>
    <row r="90" spans="1:13" ht="63.75" customHeight="1" outlineLevel="1" x14ac:dyDescent="0.25">
      <c r="A90" s="3" t="s">
        <v>82</v>
      </c>
      <c r="B90" s="3" t="s">
        <v>83</v>
      </c>
      <c r="C90" s="6" t="s">
        <v>10</v>
      </c>
      <c r="D90" s="26">
        <f t="shared" si="23"/>
        <v>5357900.0299999993</v>
      </c>
      <c r="E90" s="16">
        <f t="shared" ref="E90:F90" si="33">E92+E91</f>
        <v>1016091.3400000001</v>
      </c>
      <c r="F90" s="16">
        <f t="shared" si="33"/>
        <v>1060516.67</v>
      </c>
      <c r="G90" s="16">
        <f t="shared" ref="G90" si="34">G92+G91</f>
        <v>846792</v>
      </c>
      <c r="H90" s="21">
        <f t="shared" ref="H90:J90" si="35">H92+H91</f>
        <v>1024833.3400000001</v>
      </c>
      <c r="I90" s="21">
        <f t="shared" si="35"/>
        <v>704833.34000000008</v>
      </c>
      <c r="J90" s="21">
        <f t="shared" si="35"/>
        <v>704833.34000000008</v>
      </c>
      <c r="K90" s="6">
        <v>0</v>
      </c>
      <c r="L90" s="6">
        <v>0</v>
      </c>
      <c r="M90" s="6">
        <v>0</v>
      </c>
    </row>
    <row r="91" spans="1:13" ht="70.5" customHeight="1" outlineLevel="3" x14ac:dyDescent="0.25">
      <c r="A91" s="3" t="s">
        <v>121</v>
      </c>
      <c r="B91" s="3" t="s">
        <v>87</v>
      </c>
      <c r="C91" s="6" t="s">
        <v>10</v>
      </c>
      <c r="D91" s="26">
        <f t="shared" si="23"/>
        <v>1005400</v>
      </c>
      <c r="E91" s="16">
        <f>'приложение 4'!E456</f>
        <v>260758</v>
      </c>
      <c r="F91" s="16">
        <f>'приложение 4'!F456</f>
        <v>310850</v>
      </c>
      <c r="G91" s="16">
        <f>'приложение 4'!G456</f>
        <v>113792</v>
      </c>
      <c r="H91" s="21">
        <f>'приложение 4'!H456</f>
        <v>320000</v>
      </c>
      <c r="I91" s="21">
        <f>'приложение 4'!I456</f>
        <v>0</v>
      </c>
      <c r="J91" s="21">
        <f>'приложение 4'!J456</f>
        <v>0</v>
      </c>
      <c r="K91" s="16">
        <v>0</v>
      </c>
      <c r="L91" s="16">
        <v>0</v>
      </c>
      <c r="M91" s="16">
        <v>0</v>
      </c>
    </row>
    <row r="92" spans="1:13" ht="66.75" customHeight="1" outlineLevel="3" x14ac:dyDescent="0.25">
      <c r="A92" s="3" t="s">
        <v>122</v>
      </c>
      <c r="B92" s="3" t="s">
        <v>85</v>
      </c>
      <c r="C92" s="6" t="s">
        <v>10</v>
      </c>
      <c r="D92" s="26">
        <f t="shared" si="23"/>
        <v>4352500.0299999993</v>
      </c>
      <c r="E92" s="16">
        <f>'приложение 4'!E463</f>
        <v>755333.34000000008</v>
      </c>
      <c r="F92" s="16">
        <f>'приложение 4'!F463</f>
        <v>749666.66999999993</v>
      </c>
      <c r="G92" s="16">
        <f>'приложение 4'!G463</f>
        <v>733000</v>
      </c>
      <c r="H92" s="21">
        <f>'приложение 4'!H463</f>
        <v>704833.34000000008</v>
      </c>
      <c r="I92" s="21">
        <f>'приложение 4'!I463</f>
        <v>704833.34000000008</v>
      </c>
      <c r="J92" s="21">
        <f>'приложение 4'!J463</f>
        <v>704833.34000000008</v>
      </c>
      <c r="K92" s="16">
        <v>0</v>
      </c>
      <c r="L92" s="16">
        <v>0</v>
      </c>
      <c r="M92" s="16">
        <v>0</v>
      </c>
    </row>
    <row r="93" spans="1:13" s="9" customFormat="1" ht="15.75" x14ac:dyDescent="0.2">
      <c r="A93" s="35" t="s">
        <v>88</v>
      </c>
      <c r="B93" s="39" t="s">
        <v>89</v>
      </c>
      <c r="C93" s="15" t="s">
        <v>64</v>
      </c>
      <c r="D93" s="8">
        <f t="shared" si="23"/>
        <v>161941344.81</v>
      </c>
      <c r="E93" s="8">
        <f>E94</f>
        <v>28453328.66</v>
      </c>
      <c r="F93" s="8">
        <f t="shared" ref="F93:J93" si="36">F94</f>
        <v>26304883.630000003</v>
      </c>
      <c r="G93" s="8">
        <f t="shared" si="36"/>
        <v>26879185.02</v>
      </c>
      <c r="H93" s="8">
        <f t="shared" si="36"/>
        <v>30785589.09</v>
      </c>
      <c r="I93" s="8">
        <f t="shared" si="36"/>
        <v>24530003.149999999</v>
      </c>
      <c r="J93" s="8">
        <f t="shared" si="36"/>
        <v>24988355.259999998</v>
      </c>
      <c r="K93" s="8">
        <v>0</v>
      </c>
      <c r="L93" s="8">
        <v>0</v>
      </c>
      <c r="M93" s="8">
        <v>0</v>
      </c>
    </row>
    <row r="94" spans="1:13" s="9" customFormat="1" ht="56.25" customHeight="1" x14ac:dyDescent="0.2">
      <c r="A94" s="35"/>
      <c r="B94" s="39"/>
      <c r="C94" s="15" t="s">
        <v>10</v>
      </c>
      <c r="D94" s="8">
        <f t="shared" si="23"/>
        <v>161941344.81</v>
      </c>
      <c r="E94" s="8">
        <f>E96+E99+E100</f>
        <v>28453328.66</v>
      </c>
      <c r="F94" s="8">
        <f>F96+F99+F100</f>
        <v>26304883.630000003</v>
      </c>
      <c r="G94" s="8">
        <f t="shared" ref="G94" si="37">G96+G99+G100</f>
        <v>26879185.02</v>
      </c>
      <c r="H94" s="8">
        <f t="shared" ref="H94:J94" si="38">H96+H99+H100</f>
        <v>30785589.09</v>
      </c>
      <c r="I94" s="8">
        <f t="shared" si="38"/>
        <v>24530003.149999999</v>
      </c>
      <c r="J94" s="8">
        <f t="shared" si="38"/>
        <v>24988355.259999998</v>
      </c>
      <c r="K94" s="8">
        <f t="shared" ref="K94:M94" si="39">K96+K99+K100</f>
        <v>0</v>
      </c>
      <c r="L94" s="8">
        <f t="shared" si="39"/>
        <v>0</v>
      </c>
      <c r="M94" s="8">
        <f t="shared" si="39"/>
        <v>0</v>
      </c>
    </row>
    <row r="95" spans="1:13" ht="15.75" outlineLevel="1" x14ac:dyDescent="0.25">
      <c r="A95" s="36" t="s">
        <v>90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8"/>
    </row>
    <row r="96" spans="1:13" ht="70.5" customHeight="1" outlineLevel="1" x14ac:dyDescent="0.25">
      <c r="A96" s="3" t="s">
        <v>91</v>
      </c>
      <c r="B96" s="3" t="s">
        <v>92</v>
      </c>
      <c r="C96" s="6" t="s">
        <v>10</v>
      </c>
      <c r="D96" s="26">
        <f t="shared" si="23"/>
        <v>161423920.81</v>
      </c>
      <c r="E96" s="16">
        <f>E97+E98</f>
        <v>28449978.66</v>
      </c>
      <c r="F96" s="16">
        <f>F97+F98</f>
        <v>25810383.630000003</v>
      </c>
      <c r="G96" s="16">
        <f t="shared" ref="G96" si="40">G97+G98</f>
        <v>26874431.02</v>
      </c>
      <c r="H96" s="21">
        <f t="shared" ref="H96:J96" si="41">H97+H98</f>
        <v>30780649.09</v>
      </c>
      <c r="I96" s="21">
        <f t="shared" si="41"/>
        <v>24525063.149999999</v>
      </c>
      <c r="J96" s="21">
        <f t="shared" si="41"/>
        <v>24983415.259999998</v>
      </c>
      <c r="K96" s="16">
        <v>0</v>
      </c>
      <c r="L96" s="16">
        <v>0</v>
      </c>
      <c r="M96" s="16">
        <v>0</v>
      </c>
    </row>
    <row r="97" spans="1:13" ht="45.75" customHeight="1" outlineLevel="2" x14ac:dyDescent="0.25">
      <c r="A97" s="6" t="s">
        <v>93</v>
      </c>
      <c r="B97" s="3" t="s">
        <v>92</v>
      </c>
      <c r="C97" s="6" t="s">
        <v>10</v>
      </c>
      <c r="D97" s="26">
        <f t="shared" si="23"/>
        <v>152657999.22999999</v>
      </c>
      <c r="E97" s="16">
        <f>'приложение 4'!E484</f>
        <v>27502895.489999998</v>
      </c>
      <c r="F97" s="16">
        <f>'приложение 4'!F484</f>
        <v>24893231.280000001</v>
      </c>
      <c r="G97" s="16">
        <f>'приложение 4'!G484</f>
        <v>25447934.41</v>
      </c>
      <c r="H97" s="21">
        <f>'приложение 4'!H484</f>
        <v>28955585.940000001</v>
      </c>
      <c r="I97" s="21">
        <f>'приложение 4'!I484</f>
        <v>22700000</v>
      </c>
      <c r="J97" s="21">
        <f>'приложение 4'!J484</f>
        <v>23158352.109999999</v>
      </c>
      <c r="K97" s="16">
        <v>0</v>
      </c>
      <c r="L97" s="16">
        <v>0</v>
      </c>
      <c r="M97" s="16">
        <v>0</v>
      </c>
    </row>
    <row r="98" spans="1:13" ht="63.75" customHeight="1" outlineLevel="2" x14ac:dyDescent="0.25">
      <c r="A98" s="3" t="s">
        <v>94</v>
      </c>
      <c r="B98" s="3" t="s">
        <v>20</v>
      </c>
      <c r="C98" s="6" t="s">
        <v>10</v>
      </c>
      <c r="D98" s="26">
        <f t="shared" si="23"/>
        <v>8765921.5800000001</v>
      </c>
      <c r="E98" s="16">
        <f>'приложение 4'!E491</f>
        <v>947083.17</v>
      </c>
      <c r="F98" s="16">
        <f>'приложение 4'!F491</f>
        <v>917152.35</v>
      </c>
      <c r="G98" s="16">
        <f>'приложение 4'!G491</f>
        <v>1426496.6099999999</v>
      </c>
      <c r="H98" s="21">
        <f>'приложение 4'!H491</f>
        <v>1825063.15</v>
      </c>
      <c r="I98" s="21">
        <f>'приложение 4'!I491</f>
        <v>1825063.15</v>
      </c>
      <c r="J98" s="21">
        <f>'приложение 4'!J491</f>
        <v>1825063.15</v>
      </c>
      <c r="K98" s="16">
        <v>0</v>
      </c>
      <c r="L98" s="16">
        <v>0</v>
      </c>
      <c r="M98" s="16">
        <v>0</v>
      </c>
    </row>
    <row r="99" spans="1:13" ht="143.25" customHeight="1" outlineLevel="1" x14ac:dyDescent="0.25">
      <c r="A99" s="3" t="s">
        <v>95</v>
      </c>
      <c r="B99" s="3" t="s">
        <v>51</v>
      </c>
      <c r="C99" s="6" t="s">
        <v>10</v>
      </c>
      <c r="D99" s="26">
        <f t="shared" si="23"/>
        <v>27224</v>
      </c>
      <c r="E99" s="16">
        <f>'приложение 4'!E498</f>
        <v>3350</v>
      </c>
      <c r="F99" s="16">
        <f>'приложение 4'!F498</f>
        <v>4300</v>
      </c>
      <c r="G99" s="16">
        <f>'приложение 4'!G498</f>
        <v>4754</v>
      </c>
      <c r="H99" s="21">
        <f>'приложение 4'!H498</f>
        <v>4940</v>
      </c>
      <c r="I99" s="21">
        <f>'приложение 4'!I498</f>
        <v>4940</v>
      </c>
      <c r="J99" s="21">
        <f>'приложение 4'!J498</f>
        <v>4940</v>
      </c>
      <c r="K99" s="16">
        <v>0</v>
      </c>
      <c r="L99" s="16">
        <v>0</v>
      </c>
      <c r="M99" s="16">
        <v>0</v>
      </c>
    </row>
    <row r="100" spans="1:13" ht="63" customHeight="1" outlineLevel="1" x14ac:dyDescent="0.25">
      <c r="A100" s="3" t="s">
        <v>96</v>
      </c>
      <c r="B100" s="3" t="s">
        <v>45</v>
      </c>
      <c r="C100" s="6" t="s">
        <v>10</v>
      </c>
      <c r="D100" s="26">
        <f t="shared" si="23"/>
        <v>490200</v>
      </c>
      <c r="E100" s="6">
        <f>'приложение 4'!E505</f>
        <v>0</v>
      </c>
      <c r="F100" s="6">
        <f>'приложение 4'!F505</f>
        <v>490200</v>
      </c>
      <c r="G100" s="6">
        <f>'приложение 4'!G505</f>
        <v>0</v>
      </c>
      <c r="H100" s="6">
        <f>'приложение 4'!H505</f>
        <v>0</v>
      </c>
      <c r="I100" s="6">
        <f>'приложение 4'!I505</f>
        <v>0</v>
      </c>
      <c r="J100" s="6">
        <f>'приложение 4'!J505</f>
        <v>0</v>
      </c>
      <c r="K100" s="6">
        <v>0</v>
      </c>
      <c r="L100" s="6">
        <v>0</v>
      </c>
      <c r="M100" s="6">
        <v>0</v>
      </c>
    </row>
    <row r="101" spans="1:13" ht="92.25" customHeight="1" outlineLevel="2" x14ac:dyDescent="0.25">
      <c r="A101" s="3" t="s">
        <v>97</v>
      </c>
      <c r="B101" s="3" t="s">
        <v>45</v>
      </c>
      <c r="C101" s="6" t="s">
        <v>10</v>
      </c>
      <c r="D101" s="26">
        <f t="shared" si="23"/>
        <v>490200</v>
      </c>
      <c r="E101" s="6">
        <v>0</v>
      </c>
      <c r="F101" s="6">
        <f>'приложение 4'!F512</f>
        <v>490200</v>
      </c>
      <c r="G101" s="6">
        <f>'приложение 4'!G512</f>
        <v>0</v>
      </c>
      <c r="H101" s="6">
        <f>'приложение 4'!H512</f>
        <v>0</v>
      </c>
      <c r="I101" s="6">
        <f>'приложение 4'!I512</f>
        <v>0</v>
      </c>
      <c r="J101" s="6">
        <f>'приложение 4'!J512</f>
        <v>0</v>
      </c>
      <c r="K101" s="6">
        <v>0</v>
      </c>
      <c r="L101" s="6">
        <v>0</v>
      </c>
      <c r="M101" s="6">
        <v>0</v>
      </c>
    </row>
  </sheetData>
  <mergeCells count="38">
    <mergeCell ref="A15:A16"/>
    <mergeCell ref="B15:B16"/>
    <mergeCell ref="A17:M17"/>
    <mergeCell ref="A31:M31"/>
    <mergeCell ref="A9:A11"/>
    <mergeCell ref="B9:B11"/>
    <mergeCell ref="C9:C11"/>
    <mergeCell ref="D9:M9"/>
    <mergeCell ref="D10:D11"/>
    <mergeCell ref="E10:E11"/>
    <mergeCell ref="F10:F11"/>
    <mergeCell ref="G10:G11"/>
    <mergeCell ref="J10:J11"/>
    <mergeCell ref="K10:K11"/>
    <mergeCell ref="L10:L11"/>
    <mergeCell ref="M10:M11"/>
    <mergeCell ref="A51:M51"/>
    <mergeCell ref="A59:M59"/>
    <mergeCell ref="A72:A73"/>
    <mergeCell ref="B72:B73"/>
    <mergeCell ref="A95:M95"/>
    <mergeCell ref="A61:M61"/>
    <mergeCell ref="A79:M79"/>
    <mergeCell ref="A84:M84"/>
    <mergeCell ref="A86:A87"/>
    <mergeCell ref="B86:B87"/>
    <mergeCell ref="A88:M88"/>
    <mergeCell ref="A93:A94"/>
    <mergeCell ref="B93:B94"/>
    <mergeCell ref="A74:M74"/>
    <mergeCell ref="A65:M65"/>
    <mergeCell ref="A67:M67"/>
    <mergeCell ref="H1:M6"/>
    <mergeCell ref="A7:M8"/>
    <mergeCell ref="A13:A14"/>
    <mergeCell ref="H10:H11"/>
    <mergeCell ref="I10:I11"/>
    <mergeCell ref="B13:B14"/>
  </mergeCells>
  <pageMargins left="0.39370078740157483" right="0.39370078740157483" top="0.59055118110236227" bottom="0.59055118110236227" header="0.31496062992125984" footer="0.31496062992125984"/>
  <pageSetup paperSize="9" scale="52" fitToHeight="1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9"/>
  <sheetViews>
    <sheetView tabSelected="1" zoomScaleNormal="100" workbookViewId="0">
      <selection activeCell="A3" sqref="A3:M4"/>
    </sheetView>
  </sheetViews>
  <sheetFormatPr defaultRowHeight="30.75" customHeight="1" outlineLevelRow="4" outlineLevelCol="1" x14ac:dyDescent="0.25"/>
  <cols>
    <col min="1" max="1" width="17.5703125" style="4" customWidth="1"/>
    <col min="2" max="2" width="28" style="4" customWidth="1"/>
    <col min="3" max="3" width="30.42578125" style="4" customWidth="1"/>
    <col min="4" max="4" width="19" style="4" customWidth="1"/>
    <col min="5" max="6" width="19" style="4" customWidth="1" outlineLevel="1"/>
    <col min="7" max="7" width="19" style="4" customWidth="1"/>
    <col min="8" max="8" width="16.5703125" style="4" customWidth="1"/>
    <col min="9" max="9" width="19.28515625" style="4" customWidth="1"/>
    <col min="10" max="10" width="20.140625" style="4" customWidth="1" outlineLevel="1"/>
    <col min="11" max="13" width="9.28515625" style="4" customWidth="1" outlineLevel="1"/>
    <col min="14" max="14" width="13.7109375" style="4" bestFit="1" customWidth="1"/>
    <col min="15" max="15" width="15" style="4" customWidth="1"/>
    <col min="16" max="16" width="26.28515625" style="4" customWidth="1"/>
    <col min="17" max="17" width="14.7109375" style="4" customWidth="1"/>
    <col min="18" max="18" width="17.140625" style="4" customWidth="1"/>
    <col min="19" max="16384" width="9.140625" style="4"/>
  </cols>
  <sheetData>
    <row r="1" spans="1:13" ht="53.25" customHeight="1" x14ac:dyDescent="0.25">
      <c r="I1" s="46" t="s">
        <v>187</v>
      </c>
      <c r="J1" s="46"/>
      <c r="K1" s="46"/>
      <c r="L1" s="46"/>
      <c r="M1" s="46"/>
    </row>
    <row r="2" spans="1:13" ht="61.5" customHeight="1" x14ac:dyDescent="0.25">
      <c r="I2" s="46"/>
      <c r="J2" s="46"/>
      <c r="K2" s="46"/>
      <c r="L2" s="46"/>
      <c r="M2" s="46"/>
    </row>
    <row r="3" spans="1:13" ht="19.5" customHeight="1" x14ac:dyDescent="0.25">
      <c r="A3" s="47" t="s">
        <v>154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4.2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30.75" customHeight="1" x14ac:dyDescent="0.25">
      <c r="A5" s="50" t="s">
        <v>0</v>
      </c>
      <c r="B5" s="50" t="s">
        <v>162</v>
      </c>
      <c r="C5" s="50" t="s">
        <v>98</v>
      </c>
      <c r="D5" s="49" t="s">
        <v>99</v>
      </c>
      <c r="E5" s="49"/>
      <c r="F5" s="49"/>
      <c r="G5" s="49"/>
      <c r="H5" s="49"/>
      <c r="I5" s="49"/>
      <c r="J5" s="49"/>
      <c r="K5" s="49"/>
      <c r="L5" s="49"/>
      <c r="M5" s="49"/>
    </row>
    <row r="6" spans="1:13" ht="30.75" customHeight="1" x14ac:dyDescent="0.25">
      <c r="A6" s="50"/>
      <c r="B6" s="50"/>
      <c r="C6" s="50"/>
      <c r="D6" s="51" t="s">
        <v>4</v>
      </c>
      <c r="E6" s="49" t="s">
        <v>5</v>
      </c>
      <c r="F6" s="49" t="s">
        <v>6</v>
      </c>
      <c r="G6" s="49" t="s">
        <v>7</v>
      </c>
      <c r="H6" s="49" t="s">
        <v>100</v>
      </c>
      <c r="I6" s="49" t="s">
        <v>144</v>
      </c>
      <c r="J6" s="49" t="s">
        <v>150</v>
      </c>
      <c r="K6" s="49" t="s">
        <v>151</v>
      </c>
      <c r="L6" s="49" t="s">
        <v>152</v>
      </c>
      <c r="M6" s="49" t="s">
        <v>153</v>
      </c>
    </row>
    <row r="7" spans="1:13" ht="42" customHeight="1" x14ac:dyDescent="0.25">
      <c r="A7" s="50"/>
      <c r="B7" s="50"/>
      <c r="C7" s="50"/>
      <c r="D7" s="51"/>
      <c r="E7" s="49"/>
      <c r="F7" s="49"/>
      <c r="G7" s="49"/>
      <c r="H7" s="49"/>
      <c r="I7" s="49"/>
      <c r="J7" s="49"/>
      <c r="K7" s="49"/>
      <c r="L7" s="49"/>
      <c r="M7" s="49"/>
    </row>
    <row r="8" spans="1:13" ht="30.75" customHeight="1" x14ac:dyDescent="0.25">
      <c r="A8" s="54" t="s">
        <v>101</v>
      </c>
      <c r="B8" s="52" t="s">
        <v>102</v>
      </c>
      <c r="C8" s="19" t="s">
        <v>103</v>
      </c>
      <c r="D8" s="13">
        <f>E8+F8+G8+H8+I8+J8</f>
        <v>2530812470.5099998</v>
      </c>
      <c r="E8" s="13">
        <f>E10+E14</f>
        <v>408767261.36000001</v>
      </c>
      <c r="F8" s="13">
        <f t="shared" ref="F8:G8" si="0">F10+F14</f>
        <v>424768325.68000001</v>
      </c>
      <c r="G8" s="13">
        <f t="shared" si="0"/>
        <v>441726977.80999994</v>
      </c>
      <c r="H8" s="13">
        <f t="shared" ref="H8:I8" si="1">H10+H14</f>
        <v>435933312.38999999</v>
      </c>
      <c r="I8" s="13">
        <f t="shared" si="1"/>
        <v>408795402.58000004</v>
      </c>
      <c r="J8" s="13">
        <f t="shared" ref="J8:M8" si="2">J10+J14</f>
        <v>410821190.69</v>
      </c>
      <c r="K8" s="13">
        <f t="shared" si="2"/>
        <v>0</v>
      </c>
      <c r="L8" s="13">
        <f t="shared" si="2"/>
        <v>0</v>
      </c>
      <c r="M8" s="13">
        <f t="shared" si="2"/>
        <v>0</v>
      </c>
    </row>
    <row r="9" spans="1:13" ht="30.75" customHeight="1" x14ac:dyDescent="0.25">
      <c r="A9" s="55"/>
      <c r="B9" s="52"/>
      <c r="C9" s="19" t="s">
        <v>104</v>
      </c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48" customHeight="1" x14ac:dyDescent="0.25">
      <c r="A10" s="55"/>
      <c r="B10" s="52"/>
      <c r="C10" s="19" t="s">
        <v>105</v>
      </c>
      <c r="D10" s="13">
        <f>E10+F10+G10+H10+I10+J10</f>
        <v>2530812470.5099998</v>
      </c>
      <c r="E10" s="13">
        <f>E11+E12+E13</f>
        <v>408767261.36000001</v>
      </c>
      <c r="F10" s="13">
        <f t="shared" ref="F10:G10" si="3">F11+F12+F13</f>
        <v>424768325.68000001</v>
      </c>
      <c r="G10" s="13">
        <f t="shared" si="3"/>
        <v>441726977.80999994</v>
      </c>
      <c r="H10" s="13">
        <f t="shared" ref="H10:I10" si="4">H11+H12+H13</f>
        <v>435933312.38999999</v>
      </c>
      <c r="I10" s="13">
        <f t="shared" si="4"/>
        <v>408795402.58000004</v>
      </c>
      <c r="J10" s="13">
        <f t="shared" ref="J10:M10" si="5">J11+J12+J13</f>
        <v>410821190.69</v>
      </c>
      <c r="K10" s="13">
        <f t="shared" si="5"/>
        <v>0</v>
      </c>
      <c r="L10" s="13">
        <f t="shared" si="5"/>
        <v>0</v>
      </c>
      <c r="M10" s="13">
        <f t="shared" si="5"/>
        <v>0</v>
      </c>
    </row>
    <row r="11" spans="1:13" ht="30.75" customHeight="1" x14ac:dyDescent="0.25">
      <c r="A11" s="55"/>
      <c r="B11" s="52"/>
      <c r="C11" s="19" t="s">
        <v>106</v>
      </c>
      <c r="D11" s="13">
        <f t="shared" ref="D11:D14" si="6">E11+F11+G11+H11+I11+J11</f>
        <v>629434212.36000001</v>
      </c>
      <c r="E11" s="13">
        <f t="shared" ref="E11:M11" si="7">E18+E368+E438+E473</f>
        <v>105855306.47999999</v>
      </c>
      <c r="F11" s="13">
        <f t="shared" si="7"/>
        <v>105248990.27999999</v>
      </c>
      <c r="G11" s="13">
        <f>G18+G368+G438+G473</f>
        <v>110545584.90999997</v>
      </c>
      <c r="H11" s="13">
        <f t="shared" si="7"/>
        <v>119567265.40000001</v>
      </c>
      <c r="I11" s="13">
        <f t="shared" si="7"/>
        <v>93029356.590000004</v>
      </c>
      <c r="J11" s="13">
        <f t="shared" si="7"/>
        <v>95187708.700000003</v>
      </c>
      <c r="K11" s="13">
        <f t="shared" si="7"/>
        <v>0</v>
      </c>
      <c r="L11" s="13">
        <f t="shared" si="7"/>
        <v>0</v>
      </c>
      <c r="M11" s="13">
        <f t="shared" si="7"/>
        <v>0</v>
      </c>
    </row>
    <row r="12" spans="1:13" ht="30.75" customHeight="1" x14ac:dyDescent="0.25">
      <c r="A12" s="55"/>
      <c r="B12" s="52"/>
      <c r="C12" s="19" t="s">
        <v>107</v>
      </c>
      <c r="D12" s="13">
        <f t="shared" si="6"/>
        <v>1732396284.6000001</v>
      </c>
      <c r="E12" s="13">
        <f t="shared" ref="E12:M12" si="8">E19+E369+E439+E474</f>
        <v>286233622.41000003</v>
      </c>
      <c r="F12" s="13">
        <f t="shared" si="8"/>
        <v>291674851.49000001</v>
      </c>
      <c r="G12" s="13">
        <f t="shared" si="8"/>
        <v>301710762.09999996</v>
      </c>
      <c r="H12" s="13">
        <f t="shared" si="8"/>
        <v>284328384.22000003</v>
      </c>
      <c r="I12" s="13">
        <f t="shared" si="8"/>
        <v>284226257.46000004</v>
      </c>
      <c r="J12" s="13">
        <f t="shared" si="8"/>
        <v>284222406.92000002</v>
      </c>
      <c r="K12" s="13">
        <f t="shared" si="8"/>
        <v>0</v>
      </c>
      <c r="L12" s="13">
        <f t="shared" si="8"/>
        <v>0</v>
      </c>
      <c r="M12" s="13">
        <f t="shared" si="8"/>
        <v>0</v>
      </c>
    </row>
    <row r="13" spans="1:13" ht="30.75" customHeight="1" x14ac:dyDescent="0.25">
      <c r="A13" s="55"/>
      <c r="B13" s="52"/>
      <c r="C13" s="19" t="s">
        <v>108</v>
      </c>
      <c r="D13" s="13">
        <f t="shared" si="6"/>
        <v>168981973.55000001</v>
      </c>
      <c r="E13" s="13">
        <f t="shared" ref="E13:M13" si="9">E20+E370+E440+E475</f>
        <v>16678332.470000001</v>
      </c>
      <c r="F13" s="13">
        <f t="shared" si="9"/>
        <v>27844483.910000004</v>
      </c>
      <c r="G13" s="13">
        <f t="shared" si="9"/>
        <v>29470630.800000001</v>
      </c>
      <c r="H13" s="13">
        <f t="shared" si="9"/>
        <v>32037662.77</v>
      </c>
      <c r="I13" s="13">
        <f t="shared" si="9"/>
        <v>31539788.530000001</v>
      </c>
      <c r="J13" s="13">
        <f t="shared" si="9"/>
        <v>31411075.07</v>
      </c>
      <c r="K13" s="13">
        <f t="shared" si="9"/>
        <v>0</v>
      </c>
      <c r="L13" s="13">
        <f t="shared" si="9"/>
        <v>0</v>
      </c>
      <c r="M13" s="13">
        <f t="shared" si="9"/>
        <v>0</v>
      </c>
    </row>
    <row r="14" spans="1:13" ht="30.75" customHeight="1" x14ac:dyDescent="0.25">
      <c r="A14" s="56"/>
      <c r="B14" s="52"/>
      <c r="C14" s="19" t="s">
        <v>109</v>
      </c>
      <c r="D14" s="13">
        <f t="shared" si="6"/>
        <v>0</v>
      </c>
      <c r="E14" s="13">
        <f t="shared" ref="E14:M14" si="10">E21+E371+E441+E476</f>
        <v>0</v>
      </c>
      <c r="F14" s="13">
        <f t="shared" si="10"/>
        <v>0</v>
      </c>
      <c r="G14" s="13">
        <f t="shared" si="10"/>
        <v>0</v>
      </c>
      <c r="H14" s="13">
        <f t="shared" si="10"/>
        <v>0</v>
      </c>
      <c r="I14" s="13">
        <f t="shared" si="10"/>
        <v>0</v>
      </c>
      <c r="J14" s="13">
        <f t="shared" si="10"/>
        <v>0</v>
      </c>
      <c r="K14" s="13">
        <f t="shared" si="10"/>
        <v>0</v>
      </c>
      <c r="L14" s="13">
        <f t="shared" si="10"/>
        <v>0</v>
      </c>
      <c r="M14" s="13">
        <f t="shared" si="10"/>
        <v>0</v>
      </c>
    </row>
    <row r="15" spans="1:13" ht="30.75" customHeight="1" x14ac:dyDescent="0.25">
      <c r="A15" s="53" t="s">
        <v>110</v>
      </c>
      <c r="B15" s="52" t="s">
        <v>111</v>
      </c>
      <c r="C15" s="19" t="s">
        <v>103</v>
      </c>
      <c r="D15" s="13">
        <f>E15+F15+G15+H15+I15+J15</f>
        <v>2253877546.0799999</v>
      </c>
      <c r="E15" s="13">
        <f t="shared" ref="E15:G15" si="11">E17+E21</f>
        <v>359402955.35000002</v>
      </c>
      <c r="F15" s="13">
        <f t="shared" si="11"/>
        <v>380064053.82999998</v>
      </c>
      <c r="G15" s="13">
        <f t="shared" si="11"/>
        <v>396759280.44999999</v>
      </c>
      <c r="H15" s="13">
        <f>H17+H21</f>
        <v>383579962.00999999</v>
      </c>
      <c r="I15" s="13">
        <f t="shared" ref="I15" si="12">I17+I21</f>
        <v>366401929.22000003</v>
      </c>
      <c r="J15" s="13">
        <f t="shared" ref="J15:M15" si="13">J17+J21</f>
        <v>367669365.22000003</v>
      </c>
      <c r="K15" s="13">
        <f t="shared" si="13"/>
        <v>0</v>
      </c>
      <c r="L15" s="13">
        <f t="shared" si="13"/>
        <v>0</v>
      </c>
      <c r="M15" s="13">
        <f t="shared" si="13"/>
        <v>0</v>
      </c>
    </row>
    <row r="16" spans="1:13" ht="30.75" customHeight="1" x14ac:dyDescent="0.25">
      <c r="A16" s="53"/>
      <c r="B16" s="52"/>
      <c r="C16" s="19" t="s">
        <v>104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48.75" customHeight="1" x14ac:dyDescent="0.25">
      <c r="A17" s="53"/>
      <c r="B17" s="52"/>
      <c r="C17" s="19" t="s">
        <v>105</v>
      </c>
      <c r="D17" s="13">
        <f>E17+F17+G17+H17+I17+J17</f>
        <v>2253877546.0799999</v>
      </c>
      <c r="E17" s="13">
        <f t="shared" ref="E17:G17" si="14">E18+E19+E20</f>
        <v>359402955.35000002</v>
      </c>
      <c r="F17" s="13">
        <f t="shared" si="14"/>
        <v>380064053.82999998</v>
      </c>
      <c r="G17" s="13">
        <f t="shared" si="14"/>
        <v>396759280.44999999</v>
      </c>
      <c r="H17" s="13">
        <f>H18+H19+H20</f>
        <v>383579962.00999999</v>
      </c>
      <c r="I17" s="13">
        <f t="shared" ref="I17" si="15">I18+I19+I20</f>
        <v>366401929.22000003</v>
      </c>
      <c r="J17" s="13">
        <f t="shared" ref="J17:M17" si="16">J18+J19+J20</f>
        <v>367669365.22000003</v>
      </c>
      <c r="K17" s="13">
        <f t="shared" si="16"/>
        <v>0</v>
      </c>
      <c r="L17" s="13">
        <f t="shared" si="16"/>
        <v>0</v>
      </c>
      <c r="M17" s="13">
        <f t="shared" si="16"/>
        <v>0</v>
      </c>
    </row>
    <row r="18" spans="1:13" ht="30.75" customHeight="1" x14ac:dyDescent="0.25">
      <c r="A18" s="53"/>
      <c r="B18" s="52"/>
      <c r="C18" s="19" t="s">
        <v>106</v>
      </c>
      <c r="D18" s="13">
        <f t="shared" ref="D18:D21" si="17">E18+F18+G18+H18+I18+J18</f>
        <v>410076392.74000001</v>
      </c>
      <c r="E18" s="13">
        <f>E25+E60+E95+E102+E116+E137+E165+E172+E214+E221+E228+E249+E256+E298+E305+E242+E326+E270+E284+E340</f>
        <v>65583876.82</v>
      </c>
      <c r="F18" s="13">
        <f t="shared" ref="F18:J18" si="18">F25+F60+F95+F102+F116+F137+F165+F172+F214+F221+F228+F249+F256+F298+F305+F242+F326+F270+F284+F340</f>
        <v>69183736.469999984</v>
      </c>
      <c r="G18" s="13">
        <f t="shared" si="18"/>
        <v>74730493.759999976</v>
      </c>
      <c r="H18" s="13">
        <f>H25+H60+H95+H102+H116+H137+H165+H172+H214+H221+H228+H249+H256+H298+H305+H242+H326+H270+H284+H340</f>
        <v>77444783.090000004</v>
      </c>
      <c r="I18" s="13">
        <f t="shared" si="18"/>
        <v>60866751.299999997</v>
      </c>
      <c r="J18" s="13">
        <f t="shared" si="18"/>
        <v>62266751.299999997</v>
      </c>
      <c r="K18" s="13">
        <f t="shared" ref="K18:M18" si="19">K25+K60+K95+K102+K116+K137+K165+K172+K214+K221+K228+K249+K256+K298+K305+K242+K326+K270+K284+K340</f>
        <v>0</v>
      </c>
      <c r="L18" s="13">
        <f t="shared" si="19"/>
        <v>0</v>
      </c>
      <c r="M18" s="13">
        <f t="shared" si="19"/>
        <v>0</v>
      </c>
    </row>
    <row r="19" spans="1:13" ht="30.75" customHeight="1" x14ac:dyDescent="0.25">
      <c r="A19" s="53"/>
      <c r="B19" s="52"/>
      <c r="C19" s="19" t="s">
        <v>107</v>
      </c>
      <c r="D19" s="13">
        <f t="shared" si="17"/>
        <v>1675363528.27</v>
      </c>
      <c r="E19" s="13">
        <f t="shared" ref="E19" si="20">E26+E61+E96+E103+E117+E138+E166+E173+E215+E222+E229+E250+E257+E299+E306+E243+E327+E271+E285+E341</f>
        <v>277685094.54000002</v>
      </c>
      <c r="F19" s="13">
        <f t="shared" ref="F19:J19" si="21">F26+F61+F96+F103+F117+F138+F166+F173+F215+F222+F229+F250+F257+F299+F306+F243+F327+F271+F285+F341</f>
        <v>283035833.44999999</v>
      </c>
      <c r="G19" s="13">
        <f t="shared" si="21"/>
        <v>292558155.88999999</v>
      </c>
      <c r="H19" s="13">
        <f t="shared" si="21"/>
        <v>274097516.15000004</v>
      </c>
      <c r="I19" s="13">
        <f t="shared" si="21"/>
        <v>273995389.39000005</v>
      </c>
      <c r="J19" s="13">
        <f t="shared" si="21"/>
        <v>273991538.85000002</v>
      </c>
      <c r="K19" s="13">
        <f t="shared" ref="K19:M21" si="22">K26+K61+K96+K103+K117+K138+K166+K173+K215+K222+K229+K250+K257+K299+K306+K243+K327+K271+K285+K341</f>
        <v>0</v>
      </c>
      <c r="L19" s="13">
        <f t="shared" si="22"/>
        <v>0</v>
      </c>
      <c r="M19" s="13">
        <f t="shared" si="22"/>
        <v>0</v>
      </c>
    </row>
    <row r="20" spans="1:13" ht="30.75" customHeight="1" x14ac:dyDescent="0.25">
      <c r="A20" s="53"/>
      <c r="B20" s="52"/>
      <c r="C20" s="19" t="s">
        <v>108</v>
      </c>
      <c r="D20" s="13">
        <f t="shared" si="17"/>
        <v>168437625.06999999</v>
      </c>
      <c r="E20" s="13">
        <f t="shared" ref="E20" si="23">E27+E62+E97+E104+E118+E139+E167+E174+E216+E223+E230+E251+E258+E300+E307+E244+E328+E272+E286+E342</f>
        <v>16133983.99</v>
      </c>
      <c r="F20" s="13">
        <f t="shared" ref="F20:J20" si="24">F27+F62+F97+F104+F118+F139+F167+F174+F216+F223+F230+F251+F258+F300+F307+F244+F328+F272+F286+F342</f>
        <v>27844483.910000004</v>
      </c>
      <c r="G20" s="13">
        <f t="shared" si="24"/>
        <v>29470630.800000001</v>
      </c>
      <c r="H20" s="13">
        <f t="shared" si="24"/>
        <v>32037662.77</v>
      </c>
      <c r="I20" s="13">
        <f t="shared" si="24"/>
        <v>31539788.530000001</v>
      </c>
      <c r="J20" s="13">
        <f t="shared" si="24"/>
        <v>31411075.07</v>
      </c>
      <c r="K20" s="13">
        <f t="shared" si="22"/>
        <v>0</v>
      </c>
      <c r="L20" s="13">
        <f t="shared" si="22"/>
        <v>0</v>
      </c>
      <c r="M20" s="13">
        <f t="shared" si="22"/>
        <v>0</v>
      </c>
    </row>
    <row r="21" spans="1:13" ht="30.75" customHeight="1" x14ac:dyDescent="0.25">
      <c r="A21" s="53"/>
      <c r="B21" s="52"/>
      <c r="C21" s="19" t="s">
        <v>109</v>
      </c>
      <c r="D21" s="13">
        <f t="shared" si="17"/>
        <v>0</v>
      </c>
      <c r="E21" s="13">
        <f t="shared" ref="E21" si="25">E28+E63+E98+E105+E119+E140+E168+E175+E217+E224+E231+E252+E259+E301+E308+E245+E329+E273+E287+E343</f>
        <v>0</v>
      </c>
      <c r="F21" s="13">
        <f t="shared" ref="F21:J21" si="26">F28+F63+F98+F105+F119+F140+F168+F175+F217+F224+F231+F252+F259+F301+F308+F245+F329+F273+F287+F343</f>
        <v>0</v>
      </c>
      <c r="G21" s="13">
        <f t="shared" si="26"/>
        <v>0</v>
      </c>
      <c r="H21" s="13">
        <f t="shared" si="26"/>
        <v>0</v>
      </c>
      <c r="I21" s="13">
        <f t="shared" si="26"/>
        <v>0</v>
      </c>
      <c r="J21" s="13">
        <f t="shared" si="26"/>
        <v>0</v>
      </c>
      <c r="K21" s="13">
        <f t="shared" si="22"/>
        <v>0</v>
      </c>
      <c r="L21" s="13">
        <f t="shared" si="22"/>
        <v>0</v>
      </c>
      <c r="M21" s="13">
        <f t="shared" si="22"/>
        <v>0</v>
      </c>
    </row>
    <row r="22" spans="1:13" ht="30.75" customHeight="1" outlineLevel="1" x14ac:dyDescent="0.25">
      <c r="A22" s="51" t="s">
        <v>12</v>
      </c>
      <c r="B22" s="57" t="s">
        <v>157</v>
      </c>
      <c r="C22" s="18" t="s">
        <v>103</v>
      </c>
      <c r="D22" s="17">
        <f>E22+F22+G22+H22+I22+J22</f>
        <v>352683273.30000001</v>
      </c>
      <c r="E22" s="17">
        <f>E24+E28</f>
        <v>56271160.700000003</v>
      </c>
      <c r="F22" s="17">
        <f t="shared" ref="F22:G22" si="27">F24+F28</f>
        <v>60054463.310000002</v>
      </c>
      <c r="G22" s="17">
        <f t="shared" si="27"/>
        <v>60394336.900000006</v>
      </c>
      <c r="H22" s="17">
        <f t="shared" ref="H22:I22" si="28">H24+H28</f>
        <v>59479130.129999995</v>
      </c>
      <c r="I22" s="17">
        <f t="shared" si="28"/>
        <v>58142091.130000003</v>
      </c>
      <c r="J22" s="17">
        <f t="shared" ref="J22:M22" si="29">J24+J28</f>
        <v>58342091.130000003</v>
      </c>
      <c r="K22" s="17">
        <f t="shared" si="29"/>
        <v>0</v>
      </c>
      <c r="L22" s="17">
        <f t="shared" si="29"/>
        <v>0</v>
      </c>
      <c r="M22" s="17">
        <f t="shared" si="29"/>
        <v>0</v>
      </c>
    </row>
    <row r="23" spans="1:13" ht="30.75" customHeight="1" outlineLevel="1" x14ac:dyDescent="0.25">
      <c r="A23" s="51"/>
      <c r="B23" s="57"/>
      <c r="C23" s="18" t="s">
        <v>104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45.75" customHeight="1" outlineLevel="1" x14ac:dyDescent="0.25">
      <c r="A24" s="51"/>
      <c r="B24" s="57"/>
      <c r="C24" s="18" t="s">
        <v>105</v>
      </c>
      <c r="D24" s="28">
        <f t="shared" ref="D24:D29" si="30">E24+F24+G24+H24+I24+J24</f>
        <v>352683273.30000001</v>
      </c>
      <c r="E24" s="17">
        <f>E25+E26+E27</f>
        <v>56271160.700000003</v>
      </c>
      <c r="F24" s="17">
        <f t="shared" ref="F24:G24" si="31">F25+F26+F27</f>
        <v>60054463.310000002</v>
      </c>
      <c r="G24" s="17">
        <f t="shared" si="31"/>
        <v>60394336.900000006</v>
      </c>
      <c r="H24" s="17">
        <f t="shared" ref="H24:I24" si="32">H25+H26+H27</f>
        <v>59479130.129999995</v>
      </c>
      <c r="I24" s="17">
        <f t="shared" si="32"/>
        <v>58142091.130000003</v>
      </c>
      <c r="J24" s="17">
        <f t="shared" ref="J24:M24" si="33">J25+J26+J27</f>
        <v>58342091.130000003</v>
      </c>
      <c r="K24" s="17">
        <f t="shared" si="33"/>
        <v>0</v>
      </c>
      <c r="L24" s="17">
        <f t="shared" si="33"/>
        <v>0</v>
      </c>
      <c r="M24" s="17">
        <f t="shared" si="33"/>
        <v>0</v>
      </c>
    </row>
    <row r="25" spans="1:13" ht="30.75" customHeight="1" outlineLevel="1" x14ac:dyDescent="0.25">
      <c r="A25" s="51"/>
      <c r="B25" s="57"/>
      <c r="C25" s="18" t="s">
        <v>106</v>
      </c>
      <c r="D25" s="28">
        <f t="shared" si="30"/>
        <v>43903331.210000001</v>
      </c>
      <c r="E25" s="17">
        <f>E32+E39+E46+E53</f>
        <v>5376453</v>
      </c>
      <c r="F25" s="17">
        <f t="shared" ref="F25:G25" si="34">F32+F39+F46+F53</f>
        <v>6328118.4100000001</v>
      </c>
      <c r="G25" s="17">
        <f t="shared" si="34"/>
        <v>7655280.6600000001</v>
      </c>
      <c r="H25" s="17">
        <f t="shared" ref="H25:I25" si="35">H32+H39+H46+H53</f>
        <v>9005852.379999999</v>
      </c>
      <c r="I25" s="17">
        <f t="shared" si="35"/>
        <v>7668813.3799999999</v>
      </c>
      <c r="J25" s="17">
        <f t="shared" ref="J25:M25" si="36">J32+J39+J46+J53</f>
        <v>7868813.3799999999</v>
      </c>
      <c r="K25" s="17">
        <f t="shared" si="36"/>
        <v>0</v>
      </c>
      <c r="L25" s="17">
        <f t="shared" si="36"/>
        <v>0</v>
      </c>
      <c r="M25" s="17">
        <f t="shared" si="36"/>
        <v>0</v>
      </c>
    </row>
    <row r="26" spans="1:13" ht="30.75" customHeight="1" outlineLevel="1" x14ac:dyDescent="0.25">
      <c r="A26" s="51"/>
      <c r="B26" s="57"/>
      <c r="C26" s="18" t="s">
        <v>107</v>
      </c>
      <c r="D26" s="28">
        <f t="shared" si="30"/>
        <v>308779942.09000003</v>
      </c>
      <c r="E26" s="17">
        <f t="shared" ref="E26:G28" si="37">E33+E40+E47+E54</f>
        <v>50894707.700000003</v>
      </c>
      <c r="F26" s="17">
        <f t="shared" si="37"/>
        <v>53726344.899999999</v>
      </c>
      <c r="G26" s="17">
        <f t="shared" si="37"/>
        <v>52739056.240000002</v>
      </c>
      <c r="H26" s="17">
        <f t="shared" ref="H26:I26" si="38">H33+H40+H47+H54</f>
        <v>50473277.75</v>
      </c>
      <c r="I26" s="17">
        <f t="shared" si="38"/>
        <v>50473277.75</v>
      </c>
      <c r="J26" s="17">
        <f t="shared" ref="J26:M26" si="39">J33+J40+J47+J54</f>
        <v>50473277.75</v>
      </c>
      <c r="K26" s="17">
        <f t="shared" si="39"/>
        <v>0</v>
      </c>
      <c r="L26" s="17">
        <f t="shared" si="39"/>
        <v>0</v>
      </c>
      <c r="M26" s="17">
        <f t="shared" si="39"/>
        <v>0</v>
      </c>
    </row>
    <row r="27" spans="1:13" ht="30.75" customHeight="1" outlineLevel="1" x14ac:dyDescent="0.25">
      <c r="A27" s="51"/>
      <c r="B27" s="57"/>
      <c r="C27" s="18" t="s">
        <v>108</v>
      </c>
      <c r="D27" s="28">
        <f t="shared" si="30"/>
        <v>0</v>
      </c>
      <c r="E27" s="17">
        <f t="shared" si="37"/>
        <v>0</v>
      </c>
      <c r="F27" s="17">
        <f t="shared" si="37"/>
        <v>0</v>
      </c>
      <c r="G27" s="17">
        <f t="shared" si="37"/>
        <v>0</v>
      </c>
      <c r="H27" s="17">
        <f t="shared" ref="H27:I27" si="40">H34+H41+H48+H55</f>
        <v>0</v>
      </c>
      <c r="I27" s="17">
        <f t="shared" si="40"/>
        <v>0</v>
      </c>
      <c r="J27" s="17">
        <f t="shared" ref="J27:M27" si="41">J34+J41+J48+J55</f>
        <v>0</v>
      </c>
      <c r="K27" s="17">
        <f t="shared" si="41"/>
        <v>0</v>
      </c>
      <c r="L27" s="17">
        <f t="shared" si="41"/>
        <v>0</v>
      </c>
      <c r="M27" s="17">
        <f t="shared" si="41"/>
        <v>0</v>
      </c>
    </row>
    <row r="28" spans="1:13" ht="30.75" customHeight="1" outlineLevel="1" x14ac:dyDescent="0.25">
      <c r="A28" s="51"/>
      <c r="B28" s="57"/>
      <c r="C28" s="18" t="s">
        <v>109</v>
      </c>
      <c r="D28" s="28">
        <f t="shared" si="30"/>
        <v>0</v>
      </c>
      <c r="E28" s="17">
        <f t="shared" si="37"/>
        <v>0</v>
      </c>
      <c r="F28" s="17">
        <f t="shared" si="37"/>
        <v>0</v>
      </c>
      <c r="G28" s="17">
        <f t="shared" si="37"/>
        <v>0</v>
      </c>
      <c r="H28" s="17">
        <f t="shared" ref="H28:I28" si="42">H35+H42+H49+H56</f>
        <v>0</v>
      </c>
      <c r="I28" s="17">
        <f t="shared" si="42"/>
        <v>0</v>
      </c>
      <c r="J28" s="17">
        <f t="shared" ref="J28:M28" si="43">J35+J42+J49+J56</f>
        <v>0</v>
      </c>
      <c r="K28" s="17">
        <f t="shared" si="43"/>
        <v>0</v>
      </c>
      <c r="L28" s="17">
        <f t="shared" si="43"/>
        <v>0</v>
      </c>
      <c r="M28" s="17">
        <f t="shared" si="43"/>
        <v>0</v>
      </c>
    </row>
    <row r="29" spans="1:13" ht="30.75" customHeight="1" outlineLevel="2" x14ac:dyDescent="0.25">
      <c r="A29" s="51" t="s">
        <v>13</v>
      </c>
      <c r="B29" s="45" t="s">
        <v>14</v>
      </c>
      <c r="C29" s="18" t="s">
        <v>103</v>
      </c>
      <c r="D29" s="28">
        <f t="shared" si="30"/>
        <v>27882939.380000003</v>
      </c>
      <c r="E29" s="17">
        <f>E31+E35</f>
        <v>4234651.3</v>
      </c>
      <c r="F29" s="17">
        <f t="shared" ref="F29:G29" si="44">F31+F35</f>
        <v>5036331</v>
      </c>
      <c r="G29" s="17">
        <f t="shared" si="44"/>
        <v>5074918.08</v>
      </c>
      <c r="H29" s="17">
        <f t="shared" ref="H29:J29" si="45">H31+H35</f>
        <v>5337039</v>
      </c>
      <c r="I29" s="17">
        <f t="shared" si="45"/>
        <v>4000000</v>
      </c>
      <c r="J29" s="25">
        <f t="shared" si="45"/>
        <v>4200000</v>
      </c>
      <c r="K29" s="17">
        <v>0</v>
      </c>
      <c r="L29" s="17">
        <v>0</v>
      </c>
      <c r="M29" s="17">
        <v>0</v>
      </c>
    </row>
    <row r="30" spans="1:13" ht="30.75" customHeight="1" outlineLevel="2" x14ac:dyDescent="0.25">
      <c r="A30" s="51"/>
      <c r="B30" s="45"/>
      <c r="C30" s="18" t="s">
        <v>104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45.75" customHeight="1" outlineLevel="2" x14ac:dyDescent="0.25">
      <c r="A31" s="51"/>
      <c r="B31" s="45"/>
      <c r="C31" s="18" t="s">
        <v>105</v>
      </c>
      <c r="D31" s="28">
        <f t="shared" ref="D31:D94" si="46">E31+F31+G31+H31+I31+J31</f>
        <v>27882939.380000003</v>
      </c>
      <c r="E31" s="17">
        <f>E32+E33+E34</f>
        <v>4234651.3</v>
      </c>
      <c r="F31" s="17">
        <f t="shared" ref="F31:G31" si="47">F32+F33+F34</f>
        <v>5036331</v>
      </c>
      <c r="G31" s="17">
        <f t="shared" si="47"/>
        <v>5074918.08</v>
      </c>
      <c r="H31" s="17">
        <f t="shared" ref="H31:J31" si="48">H32+H33+H34</f>
        <v>5337039</v>
      </c>
      <c r="I31" s="17">
        <f t="shared" si="48"/>
        <v>4000000</v>
      </c>
      <c r="J31" s="20">
        <f t="shared" si="48"/>
        <v>4200000</v>
      </c>
      <c r="K31" s="17">
        <v>0</v>
      </c>
      <c r="L31" s="17">
        <v>0</v>
      </c>
      <c r="M31" s="17">
        <v>0</v>
      </c>
    </row>
    <row r="32" spans="1:13" ht="30.75" customHeight="1" outlineLevel="2" x14ac:dyDescent="0.25">
      <c r="A32" s="51"/>
      <c r="B32" s="45"/>
      <c r="C32" s="18" t="s">
        <v>106</v>
      </c>
      <c r="D32" s="28">
        <f t="shared" si="46"/>
        <v>27882939.380000003</v>
      </c>
      <c r="E32" s="17">
        <v>4234651.3</v>
      </c>
      <c r="F32" s="17">
        <v>5036331</v>
      </c>
      <c r="G32" s="17">
        <f>4892230.46+172529.95+10157.67</f>
        <v>5074918.08</v>
      </c>
      <c r="H32" s="17">
        <v>5337039</v>
      </c>
      <c r="I32" s="17">
        <v>4000000</v>
      </c>
      <c r="J32" s="17">
        <v>4200000</v>
      </c>
      <c r="K32" s="17">
        <v>0</v>
      </c>
      <c r="L32" s="17">
        <v>0</v>
      </c>
      <c r="M32" s="17">
        <v>0</v>
      </c>
    </row>
    <row r="33" spans="1:13" ht="30.75" customHeight="1" outlineLevel="2" x14ac:dyDescent="0.25">
      <c r="A33" s="51"/>
      <c r="B33" s="45"/>
      <c r="C33" s="18" t="s">
        <v>107</v>
      </c>
      <c r="D33" s="28">
        <f t="shared" si="46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ht="30.75" customHeight="1" outlineLevel="2" x14ac:dyDescent="0.25">
      <c r="A34" s="51"/>
      <c r="B34" s="45"/>
      <c r="C34" s="18" t="s">
        <v>108</v>
      </c>
      <c r="D34" s="28">
        <f t="shared" si="46"/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ht="30.75" customHeight="1" outlineLevel="2" x14ac:dyDescent="0.25">
      <c r="A35" s="51"/>
      <c r="B35" s="45"/>
      <c r="C35" s="18" t="s">
        <v>109</v>
      </c>
      <c r="D35" s="28">
        <f t="shared" si="46"/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</row>
    <row r="36" spans="1:13" ht="30.75" customHeight="1" outlineLevel="2" x14ac:dyDescent="0.25">
      <c r="A36" s="51" t="s">
        <v>15</v>
      </c>
      <c r="B36" s="45" t="s">
        <v>16</v>
      </c>
      <c r="C36" s="18" t="s">
        <v>103</v>
      </c>
      <c r="D36" s="28">
        <f t="shared" si="46"/>
        <v>268091700</v>
      </c>
      <c r="E36" s="17">
        <f>E38+E42</f>
        <v>46560800</v>
      </c>
      <c r="F36" s="17">
        <f t="shared" ref="F36:G36" si="49">F38+F42</f>
        <v>48777100</v>
      </c>
      <c r="G36" s="17">
        <f t="shared" si="49"/>
        <v>46800000</v>
      </c>
      <c r="H36" s="17">
        <f t="shared" ref="H36:I36" si="50">H38+H42</f>
        <v>41984600</v>
      </c>
      <c r="I36" s="17">
        <f t="shared" si="50"/>
        <v>41984600</v>
      </c>
      <c r="J36" s="17">
        <f t="shared" ref="J36:M36" si="51">J38+J42</f>
        <v>41984600</v>
      </c>
      <c r="K36" s="17">
        <f t="shared" si="51"/>
        <v>0</v>
      </c>
      <c r="L36" s="17">
        <f t="shared" si="51"/>
        <v>0</v>
      </c>
      <c r="M36" s="17">
        <f t="shared" si="51"/>
        <v>0</v>
      </c>
    </row>
    <row r="37" spans="1:13" ht="30.75" customHeight="1" outlineLevel="2" x14ac:dyDescent="0.25">
      <c r="A37" s="51"/>
      <c r="B37" s="45"/>
      <c r="C37" s="18" t="s">
        <v>104</v>
      </c>
      <c r="D37" s="28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43.5" customHeight="1" outlineLevel="2" x14ac:dyDescent="0.25">
      <c r="A38" s="51"/>
      <c r="B38" s="45"/>
      <c r="C38" s="18" t="s">
        <v>105</v>
      </c>
      <c r="D38" s="28">
        <f t="shared" si="46"/>
        <v>268091700</v>
      </c>
      <c r="E38" s="17">
        <f>E39+E40+E41</f>
        <v>46560800</v>
      </c>
      <c r="F38" s="17">
        <f t="shared" ref="F38:G38" si="52">F39+F40+F41</f>
        <v>48777100</v>
      </c>
      <c r="G38" s="17">
        <f t="shared" si="52"/>
        <v>46800000</v>
      </c>
      <c r="H38" s="17">
        <f t="shared" ref="H38:I38" si="53">H39+H40+H41</f>
        <v>41984600</v>
      </c>
      <c r="I38" s="17">
        <f t="shared" si="53"/>
        <v>41984600</v>
      </c>
      <c r="J38" s="17">
        <f t="shared" ref="J38:M38" si="54">J39+J40+J41</f>
        <v>41984600</v>
      </c>
      <c r="K38" s="17">
        <f t="shared" si="54"/>
        <v>0</v>
      </c>
      <c r="L38" s="17">
        <f t="shared" si="54"/>
        <v>0</v>
      </c>
      <c r="M38" s="17">
        <f t="shared" si="54"/>
        <v>0</v>
      </c>
    </row>
    <row r="39" spans="1:13" ht="30.75" customHeight="1" outlineLevel="2" x14ac:dyDescent="0.25">
      <c r="A39" s="51"/>
      <c r="B39" s="45"/>
      <c r="C39" s="18" t="s">
        <v>106</v>
      </c>
      <c r="D39" s="28">
        <f t="shared" si="46"/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</row>
    <row r="40" spans="1:13" ht="30.75" customHeight="1" outlineLevel="2" x14ac:dyDescent="0.25">
      <c r="A40" s="51"/>
      <c r="B40" s="45"/>
      <c r="C40" s="18" t="s">
        <v>107</v>
      </c>
      <c r="D40" s="28">
        <f t="shared" si="46"/>
        <v>268091700</v>
      </c>
      <c r="E40" s="17">
        <f>43660800+2900000</f>
        <v>46560800</v>
      </c>
      <c r="F40" s="17">
        <f>47000000+377100+1400000</f>
        <v>48777100</v>
      </c>
      <c r="G40" s="17">
        <f>42300000+400000+2600000+1500000</f>
        <v>46800000</v>
      </c>
      <c r="H40" s="17">
        <v>41984600</v>
      </c>
      <c r="I40" s="17">
        <v>41984600</v>
      </c>
      <c r="J40" s="17">
        <v>41984600</v>
      </c>
      <c r="K40" s="17">
        <v>0</v>
      </c>
      <c r="L40" s="17">
        <v>0</v>
      </c>
      <c r="M40" s="17">
        <v>0</v>
      </c>
    </row>
    <row r="41" spans="1:13" ht="30.75" customHeight="1" outlineLevel="2" x14ac:dyDescent="0.25">
      <c r="A41" s="51"/>
      <c r="B41" s="45"/>
      <c r="C41" s="18" t="s">
        <v>108</v>
      </c>
      <c r="D41" s="28">
        <f t="shared" si="46"/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</row>
    <row r="42" spans="1:13" ht="30.75" customHeight="1" outlineLevel="2" x14ac:dyDescent="0.25">
      <c r="A42" s="51"/>
      <c r="B42" s="45"/>
      <c r="C42" s="18" t="s">
        <v>109</v>
      </c>
      <c r="D42" s="28">
        <f t="shared" si="46"/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1:13" ht="30.75" customHeight="1" outlineLevel="2" x14ac:dyDescent="0.25">
      <c r="A43" s="51" t="s">
        <v>17</v>
      </c>
      <c r="B43" s="45" t="s">
        <v>18</v>
      </c>
      <c r="C43" s="18" t="s">
        <v>103</v>
      </c>
      <c r="D43" s="28">
        <f t="shared" si="46"/>
        <v>0</v>
      </c>
      <c r="E43" s="17">
        <f>E45+E49</f>
        <v>0</v>
      </c>
      <c r="F43" s="17">
        <f t="shared" ref="F43:J43" si="55">F45+F49</f>
        <v>0</v>
      </c>
      <c r="G43" s="17">
        <f t="shared" si="55"/>
        <v>0</v>
      </c>
      <c r="H43" s="17">
        <f t="shared" si="55"/>
        <v>0</v>
      </c>
      <c r="I43" s="17">
        <f t="shared" si="55"/>
        <v>0</v>
      </c>
      <c r="J43" s="17">
        <f t="shared" si="55"/>
        <v>0</v>
      </c>
      <c r="K43" s="17">
        <f t="shared" ref="K43:M43" si="56">K45+K49</f>
        <v>0</v>
      </c>
      <c r="L43" s="17">
        <f t="shared" si="56"/>
        <v>0</v>
      </c>
      <c r="M43" s="17">
        <f t="shared" si="56"/>
        <v>0</v>
      </c>
    </row>
    <row r="44" spans="1:13" ht="30.75" customHeight="1" outlineLevel="2" x14ac:dyDescent="0.25">
      <c r="A44" s="51"/>
      <c r="B44" s="45"/>
      <c r="C44" s="18" t="s">
        <v>104</v>
      </c>
      <c r="D44" s="28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42.75" customHeight="1" outlineLevel="2" x14ac:dyDescent="0.25">
      <c r="A45" s="51"/>
      <c r="B45" s="45"/>
      <c r="C45" s="18" t="s">
        <v>105</v>
      </c>
      <c r="D45" s="28">
        <f t="shared" si="46"/>
        <v>0</v>
      </c>
      <c r="E45" s="17">
        <f>E46+E47+E48</f>
        <v>0</v>
      </c>
      <c r="F45" s="17">
        <f t="shared" ref="F45:M45" si="57">F46+F47+F48</f>
        <v>0</v>
      </c>
      <c r="G45" s="17">
        <f t="shared" si="57"/>
        <v>0</v>
      </c>
      <c r="H45" s="17">
        <f t="shared" si="57"/>
        <v>0</v>
      </c>
      <c r="I45" s="17">
        <f t="shared" si="57"/>
        <v>0</v>
      </c>
      <c r="J45" s="17">
        <f t="shared" si="57"/>
        <v>0</v>
      </c>
      <c r="K45" s="17">
        <f t="shared" si="57"/>
        <v>0</v>
      </c>
      <c r="L45" s="17">
        <f t="shared" si="57"/>
        <v>0</v>
      </c>
      <c r="M45" s="17">
        <f t="shared" si="57"/>
        <v>0</v>
      </c>
    </row>
    <row r="46" spans="1:13" ht="30.75" customHeight="1" outlineLevel="2" x14ac:dyDescent="0.25">
      <c r="A46" s="51"/>
      <c r="B46" s="45"/>
      <c r="C46" s="18" t="s">
        <v>106</v>
      </c>
      <c r="D46" s="28">
        <f t="shared" si="46"/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</row>
    <row r="47" spans="1:13" ht="30.75" customHeight="1" outlineLevel="2" x14ac:dyDescent="0.25">
      <c r="A47" s="51"/>
      <c r="B47" s="45"/>
      <c r="C47" s="18" t="s">
        <v>107</v>
      </c>
      <c r="D47" s="28">
        <f t="shared" si="46"/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 ht="30.75" customHeight="1" outlineLevel="2" x14ac:dyDescent="0.25">
      <c r="A48" s="51"/>
      <c r="B48" s="45"/>
      <c r="C48" s="18" t="s">
        <v>108</v>
      </c>
      <c r="D48" s="28">
        <f t="shared" si="46"/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 ht="30.75" customHeight="1" outlineLevel="2" x14ac:dyDescent="0.25">
      <c r="A49" s="51"/>
      <c r="B49" s="45"/>
      <c r="C49" s="18" t="s">
        <v>109</v>
      </c>
      <c r="D49" s="28">
        <f t="shared" si="46"/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</row>
    <row r="50" spans="1:13" ht="30.75" customHeight="1" outlineLevel="2" x14ac:dyDescent="0.25">
      <c r="A50" s="51" t="s">
        <v>19</v>
      </c>
      <c r="B50" s="45" t="s">
        <v>20</v>
      </c>
      <c r="C50" s="18" t="s">
        <v>103</v>
      </c>
      <c r="D50" s="28">
        <f t="shared" si="46"/>
        <v>56708633.920000002</v>
      </c>
      <c r="E50" s="17">
        <f>E52+E56</f>
        <v>5475709.4000000004</v>
      </c>
      <c r="F50" s="17">
        <f t="shared" ref="F50:G50" si="58">F52+F56</f>
        <v>6241032.3100000005</v>
      </c>
      <c r="G50" s="17">
        <f t="shared" si="58"/>
        <v>8519418.8200000003</v>
      </c>
      <c r="H50" s="17">
        <f t="shared" ref="H50:I50" si="59">H52+H56</f>
        <v>12157491.129999999</v>
      </c>
      <c r="I50" s="17">
        <f t="shared" si="59"/>
        <v>12157491.129999999</v>
      </c>
      <c r="J50" s="17">
        <f t="shared" ref="J50:M50" si="60">J52+J56</f>
        <v>12157491.129999999</v>
      </c>
      <c r="K50" s="17">
        <f t="shared" si="60"/>
        <v>0</v>
      </c>
      <c r="L50" s="17">
        <f t="shared" si="60"/>
        <v>0</v>
      </c>
      <c r="M50" s="17">
        <f t="shared" si="60"/>
        <v>0</v>
      </c>
    </row>
    <row r="51" spans="1:13" ht="30.75" customHeight="1" outlineLevel="2" x14ac:dyDescent="0.25">
      <c r="A51" s="51"/>
      <c r="B51" s="45"/>
      <c r="C51" s="18" t="s">
        <v>104</v>
      </c>
      <c r="D51" s="28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42" customHeight="1" outlineLevel="2" x14ac:dyDescent="0.25">
      <c r="A52" s="51"/>
      <c r="B52" s="45"/>
      <c r="C52" s="18" t="s">
        <v>105</v>
      </c>
      <c r="D52" s="28">
        <f t="shared" si="46"/>
        <v>56708633.920000002</v>
      </c>
      <c r="E52" s="17">
        <f>E53+E54+E55</f>
        <v>5475709.4000000004</v>
      </c>
      <c r="F52" s="17">
        <f t="shared" ref="F52:G52" si="61">F53+F54+F55</f>
        <v>6241032.3100000005</v>
      </c>
      <c r="G52" s="17">
        <f t="shared" si="61"/>
        <v>8519418.8200000003</v>
      </c>
      <c r="H52" s="17">
        <f t="shared" ref="H52:I52" si="62">H53+H54+H55</f>
        <v>12157491.129999999</v>
      </c>
      <c r="I52" s="17">
        <f t="shared" si="62"/>
        <v>12157491.129999999</v>
      </c>
      <c r="J52" s="17">
        <f t="shared" ref="J52:M52" si="63">J53+J54+J55</f>
        <v>12157491.129999999</v>
      </c>
      <c r="K52" s="17">
        <f t="shared" si="63"/>
        <v>0</v>
      </c>
      <c r="L52" s="17">
        <f t="shared" si="63"/>
        <v>0</v>
      </c>
      <c r="M52" s="17">
        <f t="shared" si="63"/>
        <v>0</v>
      </c>
    </row>
    <row r="53" spans="1:13" ht="30.75" customHeight="1" outlineLevel="2" x14ac:dyDescent="0.25">
      <c r="A53" s="51"/>
      <c r="B53" s="45"/>
      <c r="C53" s="18" t="s">
        <v>106</v>
      </c>
      <c r="D53" s="28">
        <f t="shared" si="46"/>
        <v>16020391.829999998</v>
      </c>
      <c r="E53" s="17">
        <f>1064035.34+77766.36</f>
        <v>1141801.7000000002</v>
      </c>
      <c r="F53" s="17">
        <v>1291787.4099999999</v>
      </c>
      <c r="G53" s="17">
        <v>2580362.58</v>
      </c>
      <c r="H53" s="17">
        <v>3668813.38</v>
      </c>
      <c r="I53" s="17">
        <v>3668813.38</v>
      </c>
      <c r="J53" s="17">
        <v>3668813.38</v>
      </c>
      <c r="K53" s="17">
        <v>0</v>
      </c>
      <c r="L53" s="17">
        <v>0</v>
      </c>
      <c r="M53" s="17">
        <v>0</v>
      </c>
    </row>
    <row r="54" spans="1:13" ht="30.75" customHeight="1" outlineLevel="2" x14ac:dyDescent="0.25">
      <c r="A54" s="51"/>
      <c r="B54" s="45"/>
      <c r="C54" s="18" t="s">
        <v>107</v>
      </c>
      <c r="D54" s="28">
        <f t="shared" si="46"/>
        <v>40688242.090000004</v>
      </c>
      <c r="E54" s="17">
        <f>4256141.34+77766.36</f>
        <v>4333907.7</v>
      </c>
      <c r="F54" s="17">
        <v>4949244.9000000004</v>
      </c>
      <c r="G54" s="17">
        <v>5939056.2400000002</v>
      </c>
      <c r="H54" s="17">
        <v>8488677.75</v>
      </c>
      <c r="I54" s="17">
        <v>8488677.75</v>
      </c>
      <c r="J54" s="17">
        <v>8488677.75</v>
      </c>
      <c r="K54" s="17">
        <v>0</v>
      </c>
      <c r="L54" s="17">
        <v>0</v>
      </c>
      <c r="M54" s="17">
        <v>0</v>
      </c>
    </row>
    <row r="55" spans="1:13" ht="30.75" customHeight="1" outlineLevel="2" x14ac:dyDescent="0.25">
      <c r="A55" s="51"/>
      <c r="B55" s="45"/>
      <c r="C55" s="18" t="s">
        <v>108</v>
      </c>
      <c r="D55" s="28">
        <f t="shared" si="46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</row>
    <row r="56" spans="1:13" ht="30.75" customHeight="1" outlineLevel="2" x14ac:dyDescent="0.25">
      <c r="A56" s="51"/>
      <c r="B56" s="45"/>
      <c r="C56" s="18" t="s">
        <v>109</v>
      </c>
      <c r="D56" s="28">
        <f t="shared" si="46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3" ht="30.75" customHeight="1" outlineLevel="1" x14ac:dyDescent="0.25">
      <c r="A57" s="45" t="s">
        <v>21</v>
      </c>
      <c r="B57" s="45" t="s">
        <v>22</v>
      </c>
      <c r="C57" s="18" t="s">
        <v>103</v>
      </c>
      <c r="D57" s="28">
        <f t="shared" si="46"/>
        <v>1612494842.21</v>
      </c>
      <c r="E57" s="17">
        <f>E59+E63</f>
        <v>255243784.30000001</v>
      </c>
      <c r="F57" s="17">
        <f t="shared" ref="F57:G57" si="64">F59+F63</f>
        <v>261919370.63999999</v>
      </c>
      <c r="G57" s="17">
        <f t="shared" si="64"/>
        <v>285188645.63999999</v>
      </c>
      <c r="H57" s="17">
        <f t="shared" ref="H57:I57" si="65">H59+H63</f>
        <v>277471610.34000003</v>
      </c>
      <c r="I57" s="17">
        <f t="shared" si="65"/>
        <v>265734301</v>
      </c>
      <c r="J57" s="17">
        <f t="shared" ref="J57:M57" si="66">J59+J63</f>
        <v>266937130.29000002</v>
      </c>
      <c r="K57" s="17">
        <f t="shared" si="66"/>
        <v>0</v>
      </c>
      <c r="L57" s="17">
        <f t="shared" si="66"/>
        <v>0</v>
      </c>
      <c r="M57" s="17">
        <f t="shared" si="66"/>
        <v>0</v>
      </c>
    </row>
    <row r="58" spans="1:13" ht="30.75" customHeight="1" outlineLevel="1" x14ac:dyDescent="0.25">
      <c r="A58" s="45"/>
      <c r="B58" s="45"/>
      <c r="C58" s="18" t="s">
        <v>104</v>
      </c>
      <c r="D58" s="28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45" customHeight="1" outlineLevel="1" x14ac:dyDescent="0.25">
      <c r="A59" s="45"/>
      <c r="B59" s="45"/>
      <c r="C59" s="18" t="s">
        <v>105</v>
      </c>
      <c r="D59" s="28">
        <f t="shared" si="46"/>
        <v>1612494842.21</v>
      </c>
      <c r="E59" s="17">
        <f>E60+E61+E62</f>
        <v>255243784.30000001</v>
      </c>
      <c r="F59" s="17">
        <f t="shared" ref="F59:G59" si="67">F60+F61+F62</f>
        <v>261919370.63999999</v>
      </c>
      <c r="G59" s="17">
        <f t="shared" si="67"/>
        <v>285188645.63999999</v>
      </c>
      <c r="H59" s="17">
        <f t="shared" ref="H59:I59" si="68">H60+H61+H62</f>
        <v>277471610.34000003</v>
      </c>
      <c r="I59" s="17">
        <f t="shared" si="68"/>
        <v>265734301</v>
      </c>
      <c r="J59" s="17">
        <f t="shared" ref="J59:M59" si="69">J60+J61+J62</f>
        <v>266937130.29000002</v>
      </c>
      <c r="K59" s="17">
        <f t="shared" si="69"/>
        <v>0</v>
      </c>
      <c r="L59" s="17">
        <f t="shared" si="69"/>
        <v>0</v>
      </c>
      <c r="M59" s="17">
        <f t="shared" si="69"/>
        <v>0</v>
      </c>
    </row>
    <row r="60" spans="1:13" ht="30.75" customHeight="1" outlineLevel="1" x14ac:dyDescent="0.25">
      <c r="A60" s="45"/>
      <c r="B60" s="45"/>
      <c r="C60" s="18" t="s">
        <v>106</v>
      </c>
      <c r="D60" s="28">
        <f t="shared" si="46"/>
        <v>322934077.40999997</v>
      </c>
      <c r="E60" s="17">
        <f>E67+E74+E81+E88</f>
        <v>44140613.210000001</v>
      </c>
      <c r="F60" s="17">
        <f t="shared" ref="F60" si="70">F67+F74+F81+F88</f>
        <v>48786262.890000001</v>
      </c>
      <c r="G60" s="17">
        <f>G67+G74+G81+G88</f>
        <v>58278579.189999998</v>
      </c>
      <c r="H60" s="17">
        <f t="shared" ref="H60:I60" si="71">H67+H74+H81+H88</f>
        <v>64704933.170000002</v>
      </c>
      <c r="I60" s="17">
        <f t="shared" si="71"/>
        <v>52910429.829999998</v>
      </c>
      <c r="J60" s="17">
        <f t="shared" ref="J60:M60" si="72">J67+J74+J81+J88</f>
        <v>54113259.119999997</v>
      </c>
      <c r="K60" s="17">
        <f t="shared" si="72"/>
        <v>0</v>
      </c>
      <c r="L60" s="17">
        <f t="shared" si="72"/>
        <v>0</v>
      </c>
      <c r="M60" s="17">
        <f t="shared" si="72"/>
        <v>0</v>
      </c>
    </row>
    <row r="61" spans="1:13" ht="30.75" customHeight="1" outlineLevel="1" x14ac:dyDescent="0.25">
      <c r="A61" s="45"/>
      <c r="B61" s="45"/>
      <c r="C61" s="18" t="s">
        <v>107</v>
      </c>
      <c r="D61" s="28">
        <f t="shared" si="46"/>
        <v>1289560764.8000002</v>
      </c>
      <c r="E61" s="17">
        <f t="shared" ref="E61:G63" si="73">E68+E75+E82+E89</f>
        <v>211103171.09</v>
      </c>
      <c r="F61" s="17">
        <f t="shared" si="73"/>
        <v>213133107.75</v>
      </c>
      <c r="G61" s="17">
        <f t="shared" si="73"/>
        <v>226910066.44999999</v>
      </c>
      <c r="H61" s="17">
        <f t="shared" ref="H61:I61" si="74">H68+H75+H82+H89</f>
        <v>212766677.17000002</v>
      </c>
      <c r="I61" s="17">
        <f t="shared" si="74"/>
        <v>212823871.17000002</v>
      </c>
      <c r="J61" s="17">
        <f t="shared" ref="J61:M61" si="75">J68+J75+J82+J89</f>
        <v>212823871.17000002</v>
      </c>
      <c r="K61" s="17">
        <f t="shared" si="75"/>
        <v>0</v>
      </c>
      <c r="L61" s="17">
        <f t="shared" si="75"/>
        <v>0</v>
      </c>
      <c r="M61" s="17">
        <f t="shared" si="75"/>
        <v>0</v>
      </c>
    </row>
    <row r="62" spans="1:13" ht="30.75" customHeight="1" outlineLevel="1" x14ac:dyDescent="0.25">
      <c r="A62" s="45"/>
      <c r="B62" s="45"/>
      <c r="C62" s="18" t="s">
        <v>108</v>
      </c>
      <c r="D62" s="28">
        <f t="shared" si="46"/>
        <v>0</v>
      </c>
      <c r="E62" s="17">
        <f t="shared" si="73"/>
        <v>0</v>
      </c>
      <c r="F62" s="17">
        <f t="shared" si="73"/>
        <v>0</v>
      </c>
      <c r="G62" s="17">
        <f t="shared" si="73"/>
        <v>0</v>
      </c>
      <c r="H62" s="17">
        <f t="shared" ref="H62:I62" si="76">H69+H76+H83+H90</f>
        <v>0</v>
      </c>
      <c r="I62" s="17">
        <f t="shared" si="76"/>
        <v>0</v>
      </c>
      <c r="J62" s="17">
        <f t="shared" ref="J62:M62" si="77">J69+J76+J83+J90</f>
        <v>0</v>
      </c>
      <c r="K62" s="17">
        <f t="shared" si="77"/>
        <v>0</v>
      </c>
      <c r="L62" s="17">
        <f t="shared" si="77"/>
        <v>0</v>
      </c>
      <c r="M62" s="17">
        <f t="shared" si="77"/>
        <v>0</v>
      </c>
    </row>
    <row r="63" spans="1:13" ht="30.75" customHeight="1" outlineLevel="1" x14ac:dyDescent="0.25">
      <c r="A63" s="45"/>
      <c r="B63" s="45"/>
      <c r="C63" s="18" t="s">
        <v>109</v>
      </c>
      <c r="D63" s="28">
        <f t="shared" si="46"/>
        <v>0</v>
      </c>
      <c r="E63" s="17">
        <f t="shared" si="73"/>
        <v>0</v>
      </c>
      <c r="F63" s="17">
        <f t="shared" si="73"/>
        <v>0</v>
      </c>
      <c r="G63" s="17">
        <f t="shared" si="73"/>
        <v>0</v>
      </c>
      <c r="H63" s="17">
        <f t="shared" ref="H63:I63" si="78">H70+H77+H84+H91</f>
        <v>0</v>
      </c>
      <c r="I63" s="17">
        <f t="shared" si="78"/>
        <v>0</v>
      </c>
      <c r="J63" s="17">
        <f t="shared" ref="J63:M63" si="79">J70+J77+J84+J91</f>
        <v>0</v>
      </c>
      <c r="K63" s="17">
        <f t="shared" si="79"/>
        <v>0</v>
      </c>
      <c r="L63" s="17">
        <f t="shared" si="79"/>
        <v>0</v>
      </c>
      <c r="M63" s="17">
        <f t="shared" si="79"/>
        <v>0</v>
      </c>
    </row>
    <row r="64" spans="1:13" ht="30.75" customHeight="1" outlineLevel="2" x14ac:dyDescent="0.25">
      <c r="A64" s="45" t="s">
        <v>23</v>
      </c>
      <c r="B64" s="45" t="s">
        <v>22</v>
      </c>
      <c r="C64" s="18" t="s">
        <v>103</v>
      </c>
      <c r="D64" s="28">
        <f t="shared" si="46"/>
        <v>241724044.03000003</v>
      </c>
      <c r="E64" s="17">
        <f>E66+E70</f>
        <v>37486746.810000002</v>
      </c>
      <c r="F64" s="17">
        <f t="shared" ref="F64:G64" si="80">F66+F70</f>
        <v>41303770</v>
      </c>
      <c r="G64" s="17">
        <f t="shared" si="80"/>
        <v>44340007.140000001</v>
      </c>
      <c r="H64" s="17">
        <f t="shared" ref="H64:I64" si="81">H66+H70</f>
        <v>47009573.630000003</v>
      </c>
      <c r="I64" s="17">
        <f t="shared" si="81"/>
        <v>35190558.579999998</v>
      </c>
      <c r="J64" s="17">
        <f t="shared" ref="J64:M64" si="82">J66+J70</f>
        <v>36393387.869999997</v>
      </c>
      <c r="K64" s="17">
        <f t="shared" si="82"/>
        <v>0</v>
      </c>
      <c r="L64" s="17">
        <f t="shared" si="82"/>
        <v>0</v>
      </c>
      <c r="M64" s="17">
        <f t="shared" si="82"/>
        <v>0</v>
      </c>
    </row>
    <row r="65" spans="1:13" ht="30.75" customHeight="1" outlineLevel="2" x14ac:dyDescent="0.25">
      <c r="A65" s="45"/>
      <c r="B65" s="45"/>
      <c r="C65" s="18" t="s">
        <v>104</v>
      </c>
      <c r="D65" s="28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51.75" customHeight="1" outlineLevel="2" x14ac:dyDescent="0.25">
      <c r="A66" s="45"/>
      <c r="B66" s="45"/>
      <c r="C66" s="18" t="s">
        <v>105</v>
      </c>
      <c r="D66" s="28">
        <f t="shared" si="46"/>
        <v>241724044.03000003</v>
      </c>
      <c r="E66" s="17">
        <f>E67+E68+E69</f>
        <v>37486746.810000002</v>
      </c>
      <c r="F66" s="17">
        <f t="shared" ref="F66:G66" si="83">F67+F68+F69</f>
        <v>41303770</v>
      </c>
      <c r="G66" s="17">
        <f t="shared" si="83"/>
        <v>44340007.140000001</v>
      </c>
      <c r="H66" s="17">
        <f t="shared" ref="H66:I66" si="84">H67+H68+H69</f>
        <v>47009573.630000003</v>
      </c>
      <c r="I66" s="17">
        <f t="shared" si="84"/>
        <v>35190558.579999998</v>
      </c>
      <c r="J66" s="17">
        <f t="shared" ref="J66:M66" si="85">J67+J68+J69</f>
        <v>36393387.869999997</v>
      </c>
      <c r="K66" s="17">
        <f t="shared" si="85"/>
        <v>0</v>
      </c>
      <c r="L66" s="17">
        <f t="shared" si="85"/>
        <v>0</v>
      </c>
      <c r="M66" s="17">
        <f t="shared" si="85"/>
        <v>0</v>
      </c>
    </row>
    <row r="67" spans="1:13" ht="30.75" customHeight="1" outlineLevel="2" x14ac:dyDescent="0.25">
      <c r="A67" s="45"/>
      <c r="B67" s="45"/>
      <c r="C67" s="18" t="s">
        <v>106</v>
      </c>
      <c r="D67" s="28">
        <f t="shared" si="46"/>
        <v>241724044.03000003</v>
      </c>
      <c r="E67" s="17">
        <v>37486746.810000002</v>
      </c>
      <c r="F67" s="17">
        <f>41153270+150500</f>
        <v>41303770</v>
      </c>
      <c r="G67" s="17">
        <f>41175721.89+591270.54+76800-51829.29+2300000+190400+15808+41836</f>
        <v>44340007.140000001</v>
      </c>
      <c r="H67" s="17">
        <v>47009573.630000003</v>
      </c>
      <c r="I67" s="17">
        <v>35190558.579999998</v>
      </c>
      <c r="J67" s="17">
        <v>36393387.869999997</v>
      </c>
      <c r="K67" s="17">
        <v>0</v>
      </c>
      <c r="L67" s="17">
        <v>0</v>
      </c>
      <c r="M67" s="17">
        <v>0</v>
      </c>
    </row>
    <row r="68" spans="1:13" ht="30.75" customHeight="1" outlineLevel="2" x14ac:dyDescent="0.25">
      <c r="A68" s="45"/>
      <c r="B68" s="45"/>
      <c r="C68" s="18" t="s">
        <v>107</v>
      </c>
      <c r="D68" s="28">
        <f t="shared" si="46"/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</row>
    <row r="69" spans="1:13" ht="30.75" customHeight="1" outlineLevel="2" x14ac:dyDescent="0.25">
      <c r="A69" s="45"/>
      <c r="B69" s="45"/>
      <c r="C69" s="18" t="s">
        <v>108</v>
      </c>
      <c r="D69" s="28">
        <f t="shared" si="46"/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</row>
    <row r="70" spans="1:13" ht="30.75" customHeight="1" outlineLevel="2" x14ac:dyDescent="0.25">
      <c r="A70" s="45"/>
      <c r="B70" s="45"/>
      <c r="C70" s="18" t="s">
        <v>109</v>
      </c>
      <c r="D70" s="28">
        <f t="shared" si="46"/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</row>
    <row r="71" spans="1:13" ht="30.75" customHeight="1" outlineLevel="2" x14ac:dyDescent="0.25">
      <c r="A71" s="45" t="s">
        <v>24</v>
      </c>
      <c r="B71" s="45" t="s">
        <v>16</v>
      </c>
      <c r="C71" s="18" t="s">
        <v>103</v>
      </c>
      <c r="D71" s="28">
        <f t="shared" si="46"/>
        <v>1072658700</v>
      </c>
      <c r="E71" s="17">
        <f>E73+E77</f>
        <v>184825100</v>
      </c>
      <c r="F71" s="17">
        <f t="shared" ref="F71:G71" si="86">F73+F77</f>
        <v>183518100</v>
      </c>
      <c r="G71" s="17">
        <f t="shared" si="86"/>
        <v>189515500</v>
      </c>
      <c r="H71" s="17">
        <f t="shared" ref="H71:I71" si="87">H73+H77</f>
        <v>171600000</v>
      </c>
      <c r="I71" s="17">
        <f t="shared" si="87"/>
        <v>171600000</v>
      </c>
      <c r="J71" s="17">
        <f t="shared" ref="J71:M71" si="88">J73+J77</f>
        <v>171600000</v>
      </c>
      <c r="K71" s="17">
        <f t="shared" si="88"/>
        <v>0</v>
      </c>
      <c r="L71" s="17">
        <f t="shared" si="88"/>
        <v>0</v>
      </c>
      <c r="M71" s="17">
        <f t="shared" si="88"/>
        <v>0</v>
      </c>
    </row>
    <row r="72" spans="1:13" ht="30.75" customHeight="1" outlineLevel="2" x14ac:dyDescent="0.25">
      <c r="A72" s="45"/>
      <c r="B72" s="45"/>
      <c r="C72" s="18" t="s">
        <v>104</v>
      </c>
      <c r="D72" s="28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48.75" customHeight="1" outlineLevel="2" x14ac:dyDescent="0.25">
      <c r="A73" s="45"/>
      <c r="B73" s="45"/>
      <c r="C73" s="18" t="s">
        <v>105</v>
      </c>
      <c r="D73" s="28">
        <f t="shared" si="46"/>
        <v>1072658700</v>
      </c>
      <c r="E73" s="17">
        <f>E74+E75+E76</f>
        <v>184825100</v>
      </c>
      <c r="F73" s="17">
        <f t="shared" ref="F73:H73" si="89">F74+F75+F76</f>
        <v>183518100</v>
      </c>
      <c r="G73" s="17">
        <f t="shared" si="89"/>
        <v>189515500</v>
      </c>
      <c r="H73" s="17">
        <f t="shared" si="89"/>
        <v>171600000</v>
      </c>
      <c r="I73" s="17">
        <f t="shared" ref="I73:M73" si="90">I74+I75+I76</f>
        <v>171600000</v>
      </c>
      <c r="J73" s="17">
        <f t="shared" si="90"/>
        <v>171600000</v>
      </c>
      <c r="K73" s="17">
        <f t="shared" si="90"/>
        <v>0</v>
      </c>
      <c r="L73" s="17">
        <f t="shared" si="90"/>
        <v>0</v>
      </c>
      <c r="M73" s="17">
        <f t="shared" si="90"/>
        <v>0</v>
      </c>
    </row>
    <row r="74" spans="1:13" ht="30.75" customHeight="1" outlineLevel="2" x14ac:dyDescent="0.25">
      <c r="A74" s="45"/>
      <c r="B74" s="45"/>
      <c r="C74" s="18" t="s">
        <v>106</v>
      </c>
      <c r="D74" s="28">
        <f t="shared" si="46"/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</row>
    <row r="75" spans="1:13" ht="30.75" customHeight="1" outlineLevel="2" x14ac:dyDescent="0.25">
      <c r="A75" s="45"/>
      <c r="B75" s="45"/>
      <c r="C75" s="18" t="s">
        <v>107</v>
      </c>
      <c r="D75" s="28">
        <f t="shared" si="46"/>
        <v>1072658700</v>
      </c>
      <c r="E75" s="17">
        <f>174400000+2607000+7818100</f>
        <v>184825100</v>
      </c>
      <c r="F75" s="17">
        <f>171387500+2000000+10130600</f>
        <v>183518100</v>
      </c>
      <c r="G75" s="17">
        <f>174080800+2260100+13174600</f>
        <v>189515500</v>
      </c>
      <c r="H75" s="17">
        <v>171600000</v>
      </c>
      <c r="I75" s="17">
        <v>171600000</v>
      </c>
      <c r="J75" s="17">
        <v>171600000</v>
      </c>
      <c r="K75" s="17">
        <v>0</v>
      </c>
      <c r="L75" s="17">
        <v>0</v>
      </c>
      <c r="M75" s="17">
        <v>0</v>
      </c>
    </row>
    <row r="76" spans="1:13" ht="30.75" customHeight="1" outlineLevel="2" x14ac:dyDescent="0.25">
      <c r="A76" s="45"/>
      <c r="B76" s="45"/>
      <c r="C76" s="18" t="s">
        <v>108</v>
      </c>
      <c r="D76" s="28">
        <f t="shared" si="46"/>
        <v>0</v>
      </c>
      <c r="E76" s="17">
        <f t="shared" ref="E76:E77" si="91">F76+G76+H76+I76+J76</f>
        <v>0</v>
      </c>
      <c r="F76" s="17">
        <f t="shared" ref="F76:F77" si="92">G76+H76+I76+J76+K76</f>
        <v>0</v>
      </c>
      <c r="G76" s="17">
        <f t="shared" ref="G76:G77" si="93">H76+I76+J76+K76+L76</f>
        <v>0</v>
      </c>
      <c r="H76" s="17">
        <f t="shared" ref="H76:H77" si="94">I76+J76+K76+L76+M76</f>
        <v>0</v>
      </c>
      <c r="I76" s="17">
        <f t="shared" ref="I76:I77" si="95">J76+K76+L76+M76+N76</f>
        <v>0</v>
      </c>
      <c r="J76" s="17">
        <f t="shared" ref="J76:J77" si="96">K76+L76+M76+N76+O76</f>
        <v>0</v>
      </c>
      <c r="K76" s="17">
        <f t="shared" ref="K76:K77" si="97">L76+M76+N76+O76+P76</f>
        <v>0</v>
      </c>
      <c r="L76" s="17">
        <f t="shared" ref="L76:L77" si="98">M76+N76+O76+P76+Q76</f>
        <v>0</v>
      </c>
      <c r="M76" s="17">
        <f t="shared" ref="M76:M77" si="99">N76+O76+P76+Q76+R76</f>
        <v>0</v>
      </c>
    </row>
    <row r="77" spans="1:13" ht="30.75" customHeight="1" outlineLevel="2" x14ac:dyDescent="0.25">
      <c r="A77" s="45"/>
      <c r="B77" s="45"/>
      <c r="C77" s="18" t="s">
        <v>109</v>
      </c>
      <c r="D77" s="28">
        <f t="shared" si="46"/>
        <v>0</v>
      </c>
      <c r="E77" s="17">
        <f t="shared" si="91"/>
        <v>0</v>
      </c>
      <c r="F77" s="17">
        <f t="shared" si="92"/>
        <v>0</v>
      </c>
      <c r="G77" s="17">
        <f t="shared" si="93"/>
        <v>0</v>
      </c>
      <c r="H77" s="17">
        <f t="shared" si="94"/>
        <v>0</v>
      </c>
      <c r="I77" s="17">
        <f t="shared" si="95"/>
        <v>0</v>
      </c>
      <c r="J77" s="17">
        <f t="shared" si="96"/>
        <v>0</v>
      </c>
      <c r="K77" s="17">
        <f t="shared" si="97"/>
        <v>0</v>
      </c>
      <c r="L77" s="17">
        <f t="shared" si="98"/>
        <v>0</v>
      </c>
      <c r="M77" s="17">
        <f t="shared" si="99"/>
        <v>0</v>
      </c>
    </row>
    <row r="78" spans="1:13" ht="30.75" customHeight="1" outlineLevel="2" x14ac:dyDescent="0.25">
      <c r="A78" s="45" t="s">
        <v>25</v>
      </c>
      <c r="B78" s="45" t="s">
        <v>26</v>
      </c>
      <c r="C78" s="18" t="s">
        <v>103</v>
      </c>
      <c r="D78" s="28">
        <f t="shared" si="46"/>
        <v>5182929.29</v>
      </c>
      <c r="E78" s="17">
        <f>E80+E84</f>
        <v>0</v>
      </c>
      <c r="F78" s="17">
        <f t="shared" ref="F78:G78" si="100">F80+F84</f>
        <v>0</v>
      </c>
      <c r="G78" s="17">
        <f t="shared" si="100"/>
        <v>5182929.29</v>
      </c>
      <c r="H78" s="17">
        <f t="shared" ref="H78:I78" si="101">H80+H84</f>
        <v>0</v>
      </c>
      <c r="I78" s="17">
        <f t="shared" si="101"/>
        <v>0</v>
      </c>
      <c r="J78" s="17">
        <f t="shared" ref="J78:M78" si="102">J80+J84</f>
        <v>0</v>
      </c>
      <c r="K78" s="17">
        <f t="shared" si="102"/>
        <v>0</v>
      </c>
      <c r="L78" s="17">
        <f t="shared" si="102"/>
        <v>0</v>
      </c>
      <c r="M78" s="17">
        <f t="shared" si="102"/>
        <v>0</v>
      </c>
    </row>
    <row r="79" spans="1:13" ht="30.75" customHeight="1" outlineLevel="2" x14ac:dyDescent="0.25">
      <c r="A79" s="45"/>
      <c r="B79" s="45"/>
      <c r="C79" s="18" t="s">
        <v>104</v>
      </c>
      <c r="D79" s="28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45.75" customHeight="1" outlineLevel="2" x14ac:dyDescent="0.25">
      <c r="A80" s="45"/>
      <c r="B80" s="45"/>
      <c r="C80" s="18" t="s">
        <v>105</v>
      </c>
      <c r="D80" s="28">
        <f t="shared" si="46"/>
        <v>5182929.29</v>
      </c>
      <c r="E80" s="17">
        <f>E81+E82+E83</f>
        <v>0</v>
      </c>
      <c r="F80" s="17">
        <f t="shared" ref="F80:G80" si="103">F81+F82+F83</f>
        <v>0</v>
      </c>
      <c r="G80" s="17">
        <f t="shared" si="103"/>
        <v>5182929.29</v>
      </c>
      <c r="H80" s="17">
        <f t="shared" ref="H80" si="104">H81+H82+H83</f>
        <v>0</v>
      </c>
      <c r="I80" s="23">
        <f t="shared" ref="I80:M80" si="105">I81+I82+I83</f>
        <v>0</v>
      </c>
      <c r="J80" s="23">
        <f t="shared" si="105"/>
        <v>0</v>
      </c>
      <c r="K80" s="23">
        <f t="shared" si="105"/>
        <v>0</v>
      </c>
      <c r="L80" s="23">
        <f t="shared" si="105"/>
        <v>0</v>
      </c>
      <c r="M80" s="23">
        <f t="shared" si="105"/>
        <v>0</v>
      </c>
    </row>
    <row r="81" spans="1:13" ht="30.75" customHeight="1" outlineLevel="2" x14ac:dyDescent="0.25">
      <c r="A81" s="45"/>
      <c r="B81" s="45"/>
      <c r="C81" s="18" t="s">
        <v>106</v>
      </c>
      <c r="D81" s="28">
        <f t="shared" si="46"/>
        <v>51829.29</v>
      </c>
      <c r="E81" s="17">
        <v>0</v>
      </c>
      <c r="F81" s="23">
        <v>0</v>
      </c>
      <c r="G81" s="17">
        <v>51829.29</v>
      </c>
      <c r="H81" s="17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</row>
    <row r="82" spans="1:13" ht="30.75" customHeight="1" outlineLevel="2" x14ac:dyDescent="0.25">
      <c r="A82" s="45"/>
      <c r="B82" s="45"/>
      <c r="C82" s="18" t="s">
        <v>107</v>
      </c>
      <c r="D82" s="28">
        <f t="shared" si="46"/>
        <v>5131100</v>
      </c>
      <c r="E82" s="17">
        <v>0</v>
      </c>
      <c r="F82" s="23">
        <v>0</v>
      </c>
      <c r="G82" s="17">
        <v>5131100</v>
      </c>
      <c r="H82" s="17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</row>
    <row r="83" spans="1:13" ht="30.75" customHeight="1" outlineLevel="2" x14ac:dyDescent="0.25">
      <c r="A83" s="45"/>
      <c r="B83" s="45"/>
      <c r="C83" s="18" t="s">
        <v>108</v>
      </c>
      <c r="D83" s="28">
        <f t="shared" si="46"/>
        <v>0</v>
      </c>
      <c r="E83" s="17">
        <v>0</v>
      </c>
      <c r="F83" s="23">
        <v>0</v>
      </c>
      <c r="G83" s="17">
        <f t="shared" ref="G83:G84" si="106">H83+I83+J83+K83+L83</f>
        <v>0</v>
      </c>
      <c r="H83" s="17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 ht="30.75" customHeight="1" outlineLevel="2" x14ac:dyDescent="0.25">
      <c r="A84" s="45"/>
      <c r="B84" s="45"/>
      <c r="C84" s="18" t="s">
        <v>109</v>
      </c>
      <c r="D84" s="28">
        <f t="shared" si="46"/>
        <v>0</v>
      </c>
      <c r="E84" s="17">
        <v>0</v>
      </c>
      <c r="F84" s="23">
        <v>0</v>
      </c>
      <c r="G84" s="17">
        <f t="shared" si="106"/>
        <v>0</v>
      </c>
      <c r="H84" s="17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</row>
    <row r="85" spans="1:13" ht="30.75" customHeight="1" outlineLevel="2" x14ac:dyDescent="0.25">
      <c r="A85" s="45" t="s">
        <v>27</v>
      </c>
      <c r="B85" s="45" t="s">
        <v>20</v>
      </c>
      <c r="C85" s="18" t="s">
        <v>103</v>
      </c>
      <c r="D85" s="28">
        <f t="shared" si="46"/>
        <v>292929168.88999999</v>
      </c>
      <c r="E85" s="17">
        <f>E87+E91</f>
        <v>32931937.489999998</v>
      </c>
      <c r="F85" s="17">
        <f t="shared" ref="F85:G85" si="107">F87+F91</f>
        <v>37097500.640000001</v>
      </c>
      <c r="G85" s="17">
        <f t="shared" si="107"/>
        <v>46150209.209999993</v>
      </c>
      <c r="H85" s="17">
        <f t="shared" ref="H85:I85" si="108">H87+H91</f>
        <v>58862036.710000001</v>
      </c>
      <c r="I85" s="17">
        <f t="shared" si="108"/>
        <v>58943742.420000002</v>
      </c>
      <c r="J85" s="17">
        <f t="shared" ref="J85:M85" si="109">J87+J91</f>
        <v>58943742.420000002</v>
      </c>
      <c r="K85" s="17">
        <f t="shared" si="109"/>
        <v>0</v>
      </c>
      <c r="L85" s="17">
        <f t="shared" si="109"/>
        <v>0</v>
      </c>
      <c r="M85" s="17">
        <f t="shared" si="109"/>
        <v>0</v>
      </c>
    </row>
    <row r="86" spans="1:13" ht="30.75" customHeight="1" outlineLevel="2" x14ac:dyDescent="0.25">
      <c r="A86" s="45"/>
      <c r="B86" s="45"/>
      <c r="C86" s="18" t="s">
        <v>104</v>
      </c>
      <c r="D86" s="28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43.5" customHeight="1" outlineLevel="2" x14ac:dyDescent="0.25">
      <c r="A87" s="45"/>
      <c r="B87" s="45"/>
      <c r="C87" s="18" t="s">
        <v>105</v>
      </c>
      <c r="D87" s="28">
        <f t="shared" si="46"/>
        <v>292929168.88999999</v>
      </c>
      <c r="E87" s="17">
        <f>E88+E89+E90</f>
        <v>32931937.489999998</v>
      </c>
      <c r="F87" s="17">
        <f t="shared" ref="F87:G87" si="110">F88+F89+F90</f>
        <v>37097500.640000001</v>
      </c>
      <c r="G87" s="17">
        <f t="shared" si="110"/>
        <v>46150209.209999993</v>
      </c>
      <c r="H87" s="17">
        <f t="shared" ref="H87:I87" si="111">H88+H89+H90</f>
        <v>58862036.710000001</v>
      </c>
      <c r="I87" s="17">
        <f t="shared" si="111"/>
        <v>58943742.420000002</v>
      </c>
      <c r="J87" s="17">
        <f t="shared" ref="J87:M87" si="112">J88+J89+J90</f>
        <v>58943742.420000002</v>
      </c>
      <c r="K87" s="17">
        <f t="shared" si="112"/>
        <v>0</v>
      </c>
      <c r="L87" s="17">
        <f t="shared" si="112"/>
        <v>0</v>
      </c>
      <c r="M87" s="17">
        <f t="shared" si="112"/>
        <v>0</v>
      </c>
    </row>
    <row r="88" spans="1:13" ht="30.75" customHeight="1" outlineLevel="2" x14ac:dyDescent="0.25">
      <c r="A88" s="45"/>
      <c r="B88" s="45"/>
      <c r="C88" s="18" t="s">
        <v>106</v>
      </c>
      <c r="D88" s="28">
        <f t="shared" si="46"/>
        <v>81158204.090000004</v>
      </c>
      <c r="E88" s="17">
        <f>6614286.22+112464.84-E319</f>
        <v>6653866.3999999994</v>
      </c>
      <c r="F88" s="17">
        <v>7482492.8899999997</v>
      </c>
      <c r="G88" s="17">
        <f>10304271.94+1516881.86+2065588.96</f>
        <v>13886742.759999998</v>
      </c>
      <c r="H88" s="17">
        <v>17695359.539999999</v>
      </c>
      <c r="I88" s="17">
        <v>17719871.25</v>
      </c>
      <c r="J88" s="17">
        <v>17719871.25</v>
      </c>
      <c r="K88" s="17">
        <v>0</v>
      </c>
      <c r="L88" s="17">
        <v>0</v>
      </c>
      <c r="M88" s="17">
        <v>0</v>
      </c>
    </row>
    <row r="89" spans="1:13" ht="30.75" customHeight="1" outlineLevel="2" x14ac:dyDescent="0.25">
      <c r="A89" s="45"/>
      <c r="B89" s="45"/>
      <c r="C89" s="18" t="s">
        <v>107</v>
      </c>
      <c r="D89" s="28">
        <f t="shared" si="46"/>
        <v>211770964.80000001</v>
      </c>
      <c r="E89" s="17">
        <f>26457144.87+112464.84-E320</f>
        <v>26278071.09</v>
      </c>
      <c r="F89" s="17">
        <v>29615007.75</v>
      </c>
      <c r="G89" s="17">
        <f>23904367.88+3539391+4819707.57</f>
        <v>32263466.449999999</v>
      </c>
      <c r="H89" s="17">
        <v>41166677.170000002</v>
      </c>
      <c r="I89" s="17">
        <v>41223871.170000002</v>
      </c>
      <c r="J89" s="17">
        <v>41223871.170000002</v>
      </c>
      <c r="K89" s="17">
        <v>0</v>
      </c>
      <c r="L89" s="17">
        <v>0</v>
      </c>
      <c r="M89" s="17">
        <v>0</v>
      </c>
    </row>
    <row r="90" spans="1:13" ht="30.75" customHeight="1" outlineLevel="2" x14ac:dyDescent="0.25">
      <c r="A90" s="45"/>
      <c r="B90" s="45"/>
      <c r="C90" s="18" t="s">
        <v>108</v>
      </c>
      <c r="D90" s="28">
        <f t="shared" si="46"/>
        <v>0</v>
      </c>
      <c r="E90" s="17">
        <f t="shared" ref="E90:E91" si="113">F90+G90+H90+I90+J90</f>
        <v>0</v>
      </c>
      <c r="F90" s="17">
        <f t="shared" ref="F90:F91" si="114">G90+H90+I90+J90+K90</f>
        <v>0</v>
      </c>
      <c r="G90" s="17">
        <f t="shared" ref="G90:G91" si="115">H90+I90+J90+K90+L90</f>
        <v>0</v>
      </c>
      <c r="H90" s="17">
        <f t="shared" ref="H90:H91" si="116">I90+J90+K90+L90+M90</f>
        <v>0</v>
      </c>
      <c r="I90" s="17">
        <f t="shared" ref="I90:I91" si="117">J90+K90+L90+M90+N90</f>
        <v>0</v>
      </c>
      <c r="J90" s="17">
        <f t="shared" ref="J90:J91" si="118">K90+L90+M90+N90+O90</f>
        <v>0</v>
      </c>
      <c r="K90" s="17">
        <f t="shared" ref="K90:K91" si="119">L90+M90+N90+O90+P90</f>
        <v>0</v>
      </c>
      <c r="L90" s="17">
        <f t="shared" ref="L90:L91" si="120">M90+N90+O90+P90+Q90</f>
        <v>0</v>
      </c>
      <c r="M90" s="17">
        <f t="shared" ref="M90:M91" si="121">N90+O90+P90+Q90+R90</f>
        <v>0</v>
      </c>
    </row>
    <row r="91" spans="1:13" ht="30.75" customHeight="1" outlineLevel="2" x14ac:dyDescent="0.25">
      <c r="A91" s="45"/>
      <c r="B91" s="45"/>
      <c r="C91" s="18" t="s">
        <v>109</v>
      </c>
      <c r="D91" s="28">
        <f t="shared" si="46"/>
        <v>0</v>
      </c>
      <c r="E91" s="17">
        <f t="shared" si="113"/>
        <v>0</v>
      </c>
      <c r="F91" s="17">
        <f t="shared" si="114"/>
        <v>0</v>
      </c>
      <c r="G91" s="17">
        <f t="shared" si="115"/>
        <v>0</v>
      </c>
      <c r="H91" s="17">
        <f t="shared" si="116"/>
        <v>0</v>
      </c>
      <c r="I91" s="17">
        <f t="shared" si="117"/>
        <v>0</v>
      </c>
      <c r="J91" s="17">
        <f t="shared" si="118"/>
        <v>0</v>
      </c>
      <c r="K91" s="17">
        <f t="shared" si="119"/>
        <v>0</v>
      </c>
      <c r="L91" s="17">
        <f t="shared" si="120"/>
        <v>0</v>
      </c>
      <c r="M91" s="17">
        <f t="shared" si="121"/>
        <v>0</v>
      </c>
    </row>
    <row r="92" spans="1:13" ht="30.75" customHeight="1" outlineLevel="1" x14ac:dyDescent="0.25">
      <c r="A92" s="45" t="s">
        <v>116</v>
      </c>
      <c r="B92" s="45" t="s">
        <v>28</v>
      </c>
      <c r="C92" s="18" t="s">
        <v>103</v>
      </c>
      <c r="D92" s="28">
        <f t="shared" si="46"/>
        <v>3098072.2</v>
      </c>
      <c r="E92" s="17">
        <f>E94+E98</f>
        <v>288562.09999999998</v>
      </c>
      <c r="F92" s="17">
        <f t="shared" ref="F92:G92" si="122">F94+F98</f>
        <v>1507110.1</v>
      </c>
      <c r="G92" s="17">
        <f t="shared" si="122"/>
        <v>1000000</v>
      </c>
      <c r="H92" s="17">
        <f t="shared" ref="H92:I92" si="123">H94+H98</f>
        <v>302400</v>
      </c>
      <c r="I92" s="17">
        <f t="shared" si="123"/>
        <v>0</v>
      </c>
      <c r="J92" s="17">
        <f t="shared" ref="J92:M92" si="124">J94+J98</f>
        <v>0</v>
      </c>
      <c r="K92" s="17">
        <f t="shared" si="124"/>
        <v>0</v>
      </c>
      <c r="L92" s="17">
        <f t="shared" si="124"/>
        <v>0</v>
      </c>
      <c r="M92" s="17">
        <f t="shared" si="124"/>
        <v>0</v>
      </c>
    </row>
    <row r="93" spans="1:13" ht="30.75" customHeight="1" outlineLevel="1" x14ac:dyDescent="0.25">
      <c r="A93" s="45"/>
      <c r="B93" s="45"/>
      <c r="C93" s="18" t="s">
        <v>104</v>
      </c>
      <c r="D93" s="28"/>
      <c r="E93" s="17"/>
      <c r="F93" s="17"/>
      <c r="G93" s="17"/>
      <c r="H93" s="17"/>
      <c r="I93" s="17"/>
      <c r="J93" s="17"/>
      <c r="K93" s="17"/>
      <c r="L93" s="17"/>
      <c r="M93" s="17"/>
    </row>
    <row r="94" spans="1:13" ht="47.25" customHeight="1" outlineLevel="1" x14ac:dyDescent="0.25">
      <c r="A94" s="45"/>
      <c r="B94" s="45"/>
      <c r="C94" s="18" t="s">
        <v>105</v>
      </c>
      <c r="D94" s="28">
        <f t="shared" si="46"/>
        <v>3098072.2</v>
      </c>
      <c r="E94" s="17">
        <f>E95+E96+E97</f>
        <v>288562.09999999998</v>
      </c>
      <c r="F94" s="17">
        <f>F95+F96+F97</f>
        <v>1507110.1</v>
      </c>
      <c r="G94" s="17">
        <f t="shared" ref="G94" si="125">G95+G96+G97</f>
        <v>1000000</v>
      </c>
      <c r="H94" s="17">
        <f t="shared" ref="H94:I94" si="126">H95+H96+H97</f>
        <v>302400</v>
      </c>
      <c r="I94" s="17">
        <f t="shared" si="126"/>
        <v>0</v>
      </c>
      <c r="J94" s="17">
        <f t="shared" ref="J94:M94" si="127">J95+J96+J97</f>
        <v>0</v>
      </c>
      <c r="K94" s="17">
        <f t="shared" si="127"/>
        <v>0</v>
      </c>
      <c r="L94" s="17">
        <f t="shared" si="127"/>
        <v>0</v>
      </c>
      <c r="M94" s="17">
        <f t="shared" si="127"/>
        <v>0</v>
      </c>
    </row>
    <row r="95" spans="1:13" ht="30.75" customHeight="1" outlineLevel="1" x14ac:dyDescent="0.25">
      <c r="A95" s="45"/>
      <c r="B95" s="45"/>
      <c r="C95" s="18" t="s">
        <v>106</v>
      </c>
      <c r="D95" s="28">
        <f t="shared" ref="D95:D158" si="128">E95+F95+G95+H95+I95+J95</f>
        <v>3098072.2</v>
      </c>
      <c r="E95" s="17">
        <v>288562.09999999998</v>
      </c>
      <c r="F95" s="17">
        <v>1507110.1</v>
      </c>
      <c r="G95" s="17">
        <v>1000000</v>
      </c>
      <c r="H95" s="17">
        <v>302400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</row>
    <row r="96" spans="1:13" ht="30.75" customHeight="1" outlineLevel="1" x14ac:dyDescent="0.25">
      <c r="A96" s="45"/>
      <c r="B96" s="45"/>
      <c r="C96" s="18" t="s">
        <v>107</v>
      </c>
      <c r="D96" s="28">
        <f t="shared" si="128"/>
        <v>0</v>
      </c>
      <c r="E96" s="17">
        <f t="shared" ref="E96:E98" si="129">F96+G96+H96+I96+J96</f>
        <v>0</v>
      </c>
      <c r="F96" s="17">
        <f t="shared" ref="F96:F98" si="130">G96+H96+I96+J96+K96</f>
        <v>0</v>
      </c>
      <c r="G96" s="17">
        <f t="shared" ref="G96:G98" si="131">H96+I96+J96+K96+L96</f>
        <v>0</v>
      </c>
      <c r="H96" s="17">
        <f t="shared" ref="H96:H98" si="132">I96+J96+K96+L96+M96</f>
        <v>0</v>
      </c>
      <c r="I96" s="17">
        <f t="shared" ref="I96:I98" si="133">J96+K96+L96+M96+N96</f>
        <v>0</v>
      </c>
      <c r="J96" s="17">
        <f t="shared" ref="J96:J98" si="134">K96+L96+M96+N96+O96</f>
        <v>0</v>
      </c>
      <c r="K96" s="17">
        <f t="shared" ref="K96:K98" si="135">L96+M96+N96+O96+P96</f>
        <v>0</v>
      </c>
      <c r="L96" s="17">
        <f t="shared" ref="L96:L98" si="136">M96+N96+O96+P96+Q96</f>
        <v>0</v>
      </c>
      <c r="M96" s="17">
        <f t="shared" ref="M96:M98" si="137">N96+O96+P96+Q96+R96</f>
        <v>0</v>
      </c>
    </row>
    <row r="97" spans="1:13" ht="30.75" customHeight="1" outlineLevel="1" x14ac:dyDescent="0.25">
      <c r="A97" s="45"/>
      <c r="B97" s="45"/>
      <c r="C97" s="18" t="s">
        <v>108</v>
      </c>
      <c r="D97" s="28">
        <f t="shared" si="128"/>
        <v>0</v>
      </c>
      <c r="E97" s="17">
        <f t="shared" si="129"/>
        <v>0</v>
      </c>
      <c r="F97" s="17">
        <f t="shared" si="130"/>
        <v>0</v>
      </c>
      <c r="G97" s="17">
        <f t="shared" si="131"/>
        <v>0</v>
      </c>
      <c r="H97" s="17">
        <f t="shared" si="132"/>
        <v>0</v>
      </c>
      <c r="I97" s="17">
        <f t="shared" si="133"/>
        <v>0</v>
      </c>
      <c r="J97" s="17">
        <f t="shared" si="134"/>
        <v>0</v>
      </c>
      <c r="K97" s="17">
        <f t="shared" si="135"/>
        <v>0</v>
      </c>
      <c r="L97" s="17">
        <f t="shared" si="136"/>
        <v>0</v>
      </c>
      <c r="M97" s="17">
        <f t="shared" si="137"/>
        <v>0</v>
      </c>
    </row>
    <row r="98" spans="1:13" ht="30.75" customHeight="1" outlineLevel="1" x14ac:dyDescent="0.25">
      <c r="A98" s="45"/>
      <c r="B98" s="45"/>
      <c r="C98" s="18" t="s">
        <v>109</v>
      </c>
      <c r="D98" s="28">
        <f t="shared" si="128"/>
        <v>0</v>
      </c>
      <c r="E98" s="17">
        <f t="shared" si="129"/>
        <v>0</v>
      </c>
      <c r="F98" s="17">
        <f t="shared" si="130"/>
        <v>0</v>
      </c>
      <c r="G98" s="17">
        <f t="shared" si="131"/>
        <v>0</v>
      </c>
      <c r="H98" s="17">
        <f t="shared" si="132"/>
        <v>0</v>
      </c>
      <c r="I98" s="17">
        <f t="shared" si="133"/>
        <v>0</v>
      </c>
      <c r="J98" s="17">
        <f t="shared" si="134"/>
        <v>0</v>
      </c>
      <c r="K98" s="17">
        <f t="shared" si="135"/>
        <v>0</v>
      </c>
      <c r="L98" s="17">
        <f t="shared" si="136"/>
        <v>0</v>
      </c>
      <c r="M98" s="17">
        <f t="shared" si="137"/>
        <v>0</v>
      </c>
    </row>
    <row r="99" spans="1:13" ht="30.75" customHeight="1" outlineLevel="1" x14ac:dyDescent="0.25">
      <c r="A99" s="45" t="s">
        <v>117</v>
      </c>
      <c r="B99" s="45" t="s">
        <v>29</v>
      </c>
      <c r="C99" s="18" t="s">
        <v>103</v>
      </c>
      <c r="D99" s="28">
        <f t="shared" si="128"/>
        <v>838456.3</v>
      </c>
      <c r="E99" s="17">
        <f>E101+E105</f>
        <v>220434.82</v>
      </c>
      <c r="F99" s="17">
        <f t="shared" ref="F99:G99" si="138">F101+F105</f>
        <v>136021.48000000001</v>
      </c>
      <c r="G99" s="17">
        <f t="shared" si="138"/>
        <v>185000</v>
      </c>
      <c r="H99" s="17">
        <f t="shared" ref="H99:I99" si="139">H101+H105</f>
        <v>297000</v>
      </c>
      <c r="I99" s="17">
        <f t="shared" si="139"/>
        <v>0</v>
      </c>
      <c r="J99" s="17">
        <f t="shared" ref="J99:M99" si="140">J101+J105</f>
        <v>0</v>
      </c>
      <c r="K99" s="17">
        <f t="shared" si="140"/>
        <v>0</v>
      </c>
      <c r="L99" s="17">
        <f t="shared" si="140"/>
        <v>0</v>
      </c>
      <c r="M99" s="17">
        <f t="shared" si="140"/>
        <v>0</v>
      </c>
    </row>
    <row r="100" spans="1:13" ht="30.75" customHeight="1" outlineLevel="1" x14ac:dyDescent="0.25">
      <c r="A100" s="45"/>
      <c r="B100" s="45"/>
      <c r="C100" s="18" t="s">
        <v>104</v>
      </c>
      <c r="D100" s="28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48.75" customHeight="1" outlineLevel="1" x14ac:dyDescent="0.25">
      <c r="A101" s="45"/>
      <c r="B101" s="45"/>
      <c r="C101" s="18" t="s">
        <v>105</v>
      </c>
      <c r="D101" s="28">
        <f t="shared" si="128"/>
        <v>838456.3</v>
      </c>
      <c r="E101" s="17">
        <f>E102+E103+E104</f>
        <v>220434.82</v>
      </c>
      <c r="F101" s="17">
        <f t="shared" ref="F101:G101" si="141">F102+F103+F104</f>
        <v>136021.48000000001</v>
      </c>
      <c r="G101" s="17">
        <f t="shared" si="141"/>
        <v>185000</v>
      </c>
      <c r="H101" s="17">
        <f t="shared" ref="H101:I101" si="142">H102+H103+H104</f>
        <v>297000</v>
      </c>
      <c r="I101" s="17">
        <f t="shared" si="142"/>
        <v>0</v>
      </c>
      <c r="J101" s="17">
        <f t="shared" ref="J101:M101" si="143">J102+J103+J104</f>
        <v>0</v>
      </c>
      <c r="K101" s="17">
        <f t="shared" si="143"/>
        <v>0</v>
      </c>
      <c r="L101" s="17">
        <f t="shared" si="143"/>
        <v>0</v>
      </c>
      <c r="M101" s="17">
        <f t="shared" si="143"/>
        <v>0</v>
      </c>
    </row>
    <row r="102" spans="1:13" ht="30.75" customHeight="1" outlineLevel="1" x14ac:dyDescent="0.25">
      <c r="A102" s="45"/>
      <c r="B102" s="45"/>
      <c r="C102" s="18" t="s">
        <v>106</v>
      </c>
      <c r="D102" s="28">
        <f t="shared" si="128"/>
        <v>838456.3</v>
      </c>
      <c r="E102" s="17">
        <f>161434.82+59000</f>
        <v>220434.82</v>
      </c>
      <c r="F102" s="17">
        <v>136021.48000000001</v>
      </c>
      <c r="G102" s="17">
        <v>185000</v>
      </c>
      <c r="H102" s="17">
        <v>297000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</row>
    <row r="103" spans="1:13" ht="30.75" customHeight="1" outlineLevel="1" x14ac:dyDescent="0.25">
      <c r="A103" s="45"/>
      <c r="B103" s="45"/>
      <c r="C103" s="18" t="s">
        <v>107</v>
      </c>
      <c r="D103" s="28">
        <f t="shared" si="128"/>
        <v>0</v>
      </c>
      <c r="E103" s="17">
        <f t="shared" ref="E103:E105" si="144">F103+G103+H103+I103+J103</f>
        <v>0</v>
      </c>
      <c r="F103" s="17">
        <f t="shared" ref="F103:F105" si="145">G103+H103+I103+J103+K103</f>
        <v>0</v>
      </c>
      <c r="G103" s="17">
        <f t="shared" ref="G103:G105" si="146">H103+I103+J103+K103+L103</f>
        <v>0</v>
      </c>
      <c r="H103" s="17">
        <f t="shared" ref="H103:H105" si="147">I103+J103+K103+L103+M103</f>
        <v>0</v>
      </c>
      <c r="I103" s="17">
        <f t="shared" ref="I103:I105" si="148">J103+K103+L103+M103+N103</f>
        <v>0</v>
      </c>
      <c r="J103" s="17">
        <f t="shared" ref="J103:J104" si="149">K103+L103+M103+N103+O103</f>
        <v>0</v>
      </c>
      <c r="K103" s="17">
        <f t="shared" ref="K103:K104" si="150">L103+M103+N103+O103+P103</f>
        <v>0</v>
      </c>
      <c r="L103" s="17">
        <f t="shared" ref="L103:L104" si="151">M103+N103+O103+P103+Q103</f>
        <v>0</v>
      </c>
      <c r="M103" s="17">
        <f t="shared" ref="M103:M104" si="152">N103+O103+P103+Q103+R103</f>
        <v>0</v>
      </c>
    </row>
    <row r="104" spans="1:13" ht="30.75" customHeight="1" outlineLevel="1" x14ac:dyDescent="0.25">
      <c r="A104" s="45"/>
      <c r="B104" s="45"/>
      <c r="C104" s="18" t="s">
        <v>108</v>
      </c>
      <c r="D104" s="28">
        <f t="shared" si="128"/>
        <v>0</v>
      </c>
      <c r="E104" s="17">
        <f t="shared" si="144"/>
        <v>0</v>
      </c>
      <c r="F104" s="17">
        <f t="shared" si="145"/>
        <v>0</v>
      </c>
      <c r="G104" s="17">
        <f t="shared" si="146"/>
        <v>0</v>
      </c>
      <c r="H104" s="17">
        <f t="shared" si="147"/>
        <v>0</v>
      </c>
      <c r="I104" s="17">
        <f t="shared" si="148"/>
        <v>0</v>
      </c>
      <c r="J104" s="17">
        <f t="shared" si="149"/>
        <v>0</v>
      </c>
      <c r="K104" s="17">
        <f t="shared" si="150"/>
        <v>0</v>
      </c>
      <c r="L104" s="17">
        <f t="shared" si="151"/>
        <v>0</v>
      </c>
      <c r="M104" s="17">
        <f t="shared" si="152"/>
        <v>0</v>
      </c>
    </row>
    <row r="105" spans="1:13" ht="30.75" customHeight="1" outlineLevel="1" x14ac:dyDescent="0.25">
      <c r="A105" s="45"/>
      <c r="B105" s="45"/>
      <c r="C105" s="18" t="s">
        <v>109</v>
      </c>
      <c r="D105" s="28">
        <f t="shared" si="128"/>
        <v>0</v>
      </c>
      <c r="E105" s="17">
        <f t="shared" si="144"/>
        <v>0</v>
      </c>
      <c r="F105" s="17">
        <f t="shared" si="145"/>
        <v>0</v>
      </c>
      <c r="G105" s="17">
        <f t="shared" si="146"/>
        <v>0</v>
      </c>
      <c r="H105" s="17">
        <f t="shared" si="147"/>
        <v>0</v>
      </c>
      <c r="I105" s="17">
        <f t="shared" si="148"/>
        <v>0</v>
      </c>
      <c r="J105" s="17">
        <f t="shared" ref="J105" si="153">K105+L105+M105+N105+O105</f>
        <v>0</v>
      </c>
      <c r="K105" s="17">
        <f t="shared" ref="K105" si="154">L105+M105+N105+O105+P105</f>
        <v>0</v>
      </c>
      <c r="L105" s="17">
        <f t="shared" ref="L105" si="155">M105+N105+O105+P105+Q105</f>
        <v>0</v>
      </c>
      <c r="M105" s="17">
        <f t="shared" ref="M105" si="156">N105+O105+P105+Q105+R105</f>
        <v>0</v>
      </c>
    </row>
    <row r="106" spans="1:13" ht="30.75" customHeight="1" outlineLevel="1" x14ac:dyDescent="0.25">
      <c r="A106" s="45" t="s">
        <v>188</v>
      </c>
      <c r="B106" s="45" t="s">
        <v>189</v>
      </c>
      <c r="C106" s="27" t="s">
        <v>103</v>
      </c>
      <c r="D106" s="28">
        <f t="shared" si="128"/>
        <v>0</v>
      </c>
      <c r="E106" s="28">
        <f>E108+E112</f>
        <v>0</v>
      </c>
      <c r="F106" s="28">
        <f t="shared" ref="F106:M106" si="157">F108+F112</f>
        <v>0</v>
      </c>
      <c r="G106" s="28">
        <f t="shared" si="157"/>
        <v>0</v>
      </c>
      <c r="H106" s="28">
        <f t="shared" si="157"/>
        <v>0</v>
      </c>
      <c r="I106" s="28">
        <f t="shared" si="157"/>
        <v>0</v>
      </c>
      <c r="J106" s="28">
        <f t="shared" si="157"/>
        <v>0</v>
      </c>
      <c r="K106" s="28">
        <f t="shared" si="157"/>
        <v>0</v>
      </c>
      <c r="L106" s="28">
        <f t="shared" si="157"/>
        <v>0</v>
      </c>
      <c r="M106" s="28">
        <f t="shared" si="157"/>
        <v>0</v>
      </c>
    </row>
    <row r="107" spans="1:13" ht="30.75" customHeight="1" outlineLevel="1" x14ac:dyDescent="0.25">
      <c r="A107" s="45"/>
      <c r="B107" s="45"/>
      <c r="C107" s="27" t="s">
        <v>104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 ht="46.5" customHeight="1" outlineLevel="1" x14ac:dyDescent="0.25">
      <c r="A108" s="45"/>
      <c r="B108" s="45"/>
      <c r="C108" s="27" t="s">
        <v>105</v>
      </c>
      <c r="D108" s="28">
        <f t="shared" si="128"/>
        <v>0</v>
      </c>
      <c r="E108" s="28">
        <f>E109+E110+E111</f>
        <v>0</v>
      </c>
      <c r="F108" s="28">
        <f t="shared" ref="F108:M108" si="158">F109+F110+F111</f>
        <v>0</v>
      </c>
      <c r="G108" s="28">
        <f t="shared" si="158"/>
        <v>0</v>
      </c>
      <c r="H108" s="28">
        <f t="shared" si="158"/>
        <v>0</v>
      </c>
      <c r="I108" s="28">
        <f t="shared" si="158"/>
        <v>0</v>
      </c>
      <c r="J108" s="28">
        <f t="shared" si="158"/>
        <v>0</v>
      </c>
      <c r="K108" s="28">
        <f t="shared" si="158"/>
        <v>0</v>
      </c>
      <c r="L108" s="28">
        <f t="shared" si="158"/>
        <v>0</v>
      </c>
      <c r="M108" s="28">
        <f t="shared" si="158"/>
        <v>0</v>
      </c>
    </row>
    <row r="109" spans="1:13" ht="30.75" customHeight="1" outlineLevel="1" x14ac:dyDescent="0.25">
      <c r="A109" s="45"/>
      <c r="B109" s="45"/>
      <c r="C109" s="27" t="s">
        <v>106</v>
      </c>
      <c r="D109" s="28">
        <f t="shared" si="128"/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</row>
    <row r="110" spans="1:13" ht="30.75" customHeight="1" outlineLevel="1" x14ac:dyDescent="0.25">
      <c r="A110" s="45"/>
      <c r="B110" s="45"/>
      <c r="C110" s="27" t="s">
        <v>107</v>
      </c>
      <c r="D110" s="28">
        <f t="shared" si="128"/>
        <v>0</v>
      </c>
      <c r="E110" s="28">
        <f t="shared" ref="E110:M110" si="159">E117+E124</f>
        <v>0</v>
      </c>
      <c r="F110" s="28">
        <f t="shared" si="159"/>
        <v>0</v>
      </c>
      <c r="G110" s="28">
        <f t="shared" si="159"/>
        <v>0</v>
      </c>
      <c r="H110" s="28">
        <f t="shared" si="159"/>
        <v>0</v>
      </c>
      <c r="I110" s="28">
        <f t="shared" si="159"/>
        <v>0</v>
      </c>
      <c r="J110" s="28">
        <f t="shared" si="159"/>
        <v>0</v>
      </c>
      <c r="K110" s="28">
        <f t="shared" si="159"/>
        <v>0</v>
      </c>
      <c r="L110" s="28">
        <f t="shared" si="159"/>
        <v>0</v>
      </c>
      <c r="M110" s="28">
        <f t="shared" si="159"/>
        <v>0</v>
      </c>
    </row>
    <row r="111" spans="1:13" ht="30.75" customHeight="1" outlineLevel="1" x14ac:dyDescent="0.25">
      <c r="A111" s="45"/>
      <c r="B111" s="45"/>
      <c r="C111" s="27" t="s">
        <v>108</v>
      </c>
      <c r="D111" s="28">
        <f t="shared" si="128"/>
        <v>0</v>
      </c>
      <c r="E111" s="28">
        <f t="shared" ref="E111:M111" si="160">E118+E125</f>
        <v>0</v>
      </c>
      <c r="F111" s="28">
        <f t="shared" si="160"/>
        <v>0</v>
      </c>
      <c r="G111" s="28">
        <f t="shared" si="160"/>
        <v>0</v>
      </c>
      <c r="H111" s="28">
        <f t="shared" si="160"/>
        <v>0</v>
      </c>
      <c r="I111" s="28">
        <f t="shared" si="160"/>
        <v>0</v>
      </c>
      <c r="J111" s="28">
        <f t="shared" si="160"/>
        <v>0</v>
      </c>
      <c r="K111" s="28">
        <f t="shared" si="160"/>
        <v>0</v>
      </c>
      <c r="L111" s="28">
        <f t="shared" si="160"/>
        <v>0</v>
      </c>
      <c r="M111" s="28">
        <f t="shared" si="160"/>
        <v>0</v>
      </c>
    </row>
    <row r="112" spans="1:13" ht="30.75" customHeight="1" outlineLevel="1" x14ac:dyDescent="0.25">
      <c r="A112" s="45"/>
      <c r="B112" s="45"/>
      <c r="C112" s="27" t="s">
        <v>109</v>
      </c>
      <c r="D112" s="28">
        <f t="shared" si="128"/>
        <v>0</v>
      </c>
      <c r="E112" s="28">
        <f t="shared" ref="E112:M112" si="161">E119+E126</f>
        <v>0</v>
      </c>
      <c r="F112" s="28">
        <f t="shared" si="161"/>
        <v>0</v>
      </c>
      <c r="G112" s="28">
        <f t="shared" si="161"/>
        <v>0</v>
      </c>
      <c r="H112" s="28">
        <f t="shared" si="161"/>
        <v>0</v>
      </c>
      <c r="I112" s="28">
        <f t="shared" si="161"/>
        <v>0</v>
      </c>
      <c r="J112" s="28">
        <f t="shared" si="161"/>
        <v>0</v>
      </c>
      <c r="K112" s="28">
        <f t="shared" si="161"/>
        <v>0</v>
      </c>
      <c r="L112" s="28">
        <f t="shared" si="161"/>
        <v>0</v>
      </c>
      <c r="M112" s="28">
        <f t="shared" si="161"/>
        <v>0</v>
      </c>
    </row>
    <row r="113" spans="1:13" ht="30.75" customHeight="1" outlineLevel="1" x14ac:dyDescent="0.25">
      <c r="A113" s="45" t="s">
        <v>30</v>
      </c>
      <c r="B113" s="45" t="s">
        <v>31</v>
      </c>
      <c r="C113" s="18" t="s">
        <v>103</v>
      </c>
      <c r="D113" s="28">
        <f t="shared" si="128"/>
        <v>1435493.7</v>
      </c>
      <c r="E113" s="17">
        <f>E115+E119</f>
        <v>196500.4</v>
      </c>
      <c r="F113" s="17">
        <f t="shared" ref="F113:G113" si="162">F115+F119</f>
        <v>338993.3</v>
      </c>
      <c r="G113" s="17">
        <f t="shared" si="162"/>
        <v>450000</v>
      </c>
      <c r="H113" s="17">
        <f t="shared" ref="H113:I113" si="163">H115+H119</f>
        <v>450000</v>
      </c>
      <c r="I113" s="17">
        <f t="shared" si="163"/>
        <v>0</v>
      </c>
      <c r="J113" s="17">
        <f t="shared" ref="J113:M113" si="164">J115+J119</f>
        <v>0</v>
      </c>
      <c r="K113" s="17">
        <f t="shared" si="164"/>
        <v>0</v>
      </c>
      <c r="L113" s="17">
        <f t="shared" si="164"/>
        <v>0</v>
      </c>
      <c r="M113" s="17">
        <f t="shared" si="164"/>
        <v>0</v>
      </c>
    </row>
    <row r="114" spans="1:13" ht="30.75" customHeight="1" outlineLevel="1" x14ac:dyDescent="0.25">
      <c r="A114" s="45"/>
      <c r="B114" s="45"/>
      <c r="C114" s="18" t="s">
        <v>104</v>
      </c>
      <c r="D114" s="28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ht="46.5" customHeight="1" outlineLevel="1" x14ac:dyDescent="0.25">
      <c r="A115" s="45"/>
      <c r="B115" s="45"/>
      <c r="C115" s="18" t="s">
        <v>105</v>
      </c>
      <c r="D115" s="28">
        <f t="shared" si="128"/>
        <v>1435493.7</v>
      </c>
      <c r="E115" s="17">
        <f>E116+E117+E118</f>
        <v>196500.4</v>
      </c>
      <c r="F115" s="17">
        <f t="shared" ref="F115:G115" si="165">F116+F117+F118</f>
        <v>338993.3</v>
      </c>
      <c r="G115" s="17">
        <f t="shared" si="165"/>
        <v>450000</v>
      </c>
      <c r="H115" s="17">
        <f t="shared" ref="H115:I115" si="166">H116+H117+H118</f>
        <v>450000</v>
      </c>
      <c r="I115" s="17">
        <f t="shared" si="166"/>
        <v>0</v>
      </c>
      <c r="J115" s="17">
        <f t="shared" ref="J115:M115" si="167">J116+J117+J118</f>
        <v>0</v>
      </c>
      <c r="K115" s="17">
        <f t="shared" si="167"/>
        <v>0</v>
      </c>
      <c r="L115" s="17">
        <f t="shared" si="167"/>
        <v>0</v>
      </c>
      <c r="M115" s="17">
        <f t="shared" si="167"/>
        <v>0</v>
      </c>
    </row>
    <row r="116" spans="1:13" ht="30.75" customHeight="1" outlineLevel="1" x14ac:dyDescent="0.25">
      <c r="A116" s="45"/>
      <c r="B116" s="45"/>
      <c r="C116" s="18" t="s">
        <v>106</v>
      </c>
      <c r="D116" s="28">
        <f t="shared" si="128"/>
        <v>1435493.7</v>
      </c>
      <c r="E116" s="17">
        <v>196500.4</v>
      </c>
      <c r="F116" s="17">
        <v>338993.3</v>
      </c>
      <c r="G116" s="17">
        <v>450000</v>
      </c>
      <c r="H116" s="17">
        <v>450000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</row>
    <row r="117" spans="1:13" ht="30.75" customHeight="1" outlineLevel="1" x14ac:dyDescent="0.25">
      <c r="A117" s="45"/>
      <c r="B117" s="45"/>
      <c r="C117" s="18" t="s">
        <v>107</v>
      </c>
      <c r="D117" s="28">
        <f t="shared" si="128"/>
        <v>0</v>
      </c>
      <c r="E117" s="17">
        <f t="shared" ref="E117:I119" si="168">E124+E131</f>
        <v>0</v>
      </c>
      <c r="F117" s="17">
        <f t="shared" si="168"/>
        <v>0</v>
      </c>
      <c r="G117" s="17">
        <f t="shared" si="168"/>
        <v>0</v>
      </c>
      <c r="H117" s="17">
        <f t="shared" si="168"/>
        <v>0</v>
      </c>
      <c r="I117" s="17">
        <f t="shared" si="168"/>
        <v>0</v>
      </c>
      <c r="J117" s="17">
        <f t="shared" ref="J117:M117" si="169">J124+J131</f>
        <v>0</v>
      </c>
      <c r="K117" s="17">
        <f t="shared" si="169"/>
        <v>0</v>
      </c>
      <c r="L117" s="17">
        <f t="shared" si="169"/>
        <v>0</v>
      </c>
      <c r="M117" s="17">
        <f t="shared" si="169"/>
        <v>0</v>
      </c>
    </row>
    <row r="118" spans="1:13" ht="30.75" customHeight="1" outlineLevel="1" x14ac:dyDescent="0.25">
      <c r="A118" s="45"/>
      <c r="B118" s="45"/>
      <c r="C118" s="18" t="s">
        <v>108</v>
      </c>
      <c r="D118" s="28">
        <f t="shared" si="128"/>
        <v>0</v>
      </c>
      <c r="E118" s="17">
        <f t="shared" si="168"/>
        <v>0</v>
      </c>
      <c r="F118" s="17">
        <f t="shared" si="168"/>
        <v>0</v>
      </c>
      <c r="G118" s="17">
        <f t="shared" si="168"/>
        <v>0</v>
      </c>
      <c r="H118" s="17">
        <f t="shared" si="168"/>
        <v>0</v>
      </c>
      <c r="I118" s="17">
        <f t="shared" si="168"/>
        <v>0</v>
      </c>
      <c r="J118" s="17">
        <f t="shared" ref="J118:M118" si="170">J125+J132</f>
        <v>0</v>
      </c>
      <c r="K118" s="17">
        <f t="shared" si="170"/>
        <v>0</v>
      </c>
      <c r="L118" s="17">
        <f t="shared" si="170"/>
        <v>0</v>
      </c>
      <c r="M118" s="17">
        <f t="shared" si="170"/>
        <v>0</v>
      </c>
    </row>
    <row r="119" spans="1:13" ht="30.75" customHeight="1" outlineLevel="1" x14ac:dyDescent="0.25">
      <c r="A119" s="45"/>
      <c r="B119" s="45"/>
      <c r="C119" s="18" t="s">
        <v>109</v>
      </c>
      <c r="D119" s="28">
        <f t="shared" si="128"/>
        <v>0</v>
      </c>
      <c r="E119" s="17">
        <f t="shared" si="168"/>
        <v>0</v>
      </c>
      <c r="F119" s="17">
        <f t="shared" si="168"/>
        <v>0</v>
      </c>
      <c r="G119" s="17">
        <f t="shared" si="168"/>
        <v>0</v>
      </c>
      <c r="H119" s="17">
        <f t="shared" si="168"/>
        <v>0</v>
      </c>
      <c r="I119" s="17">
        <f t="shared" si="168"/>
        <v>0</v>
      </c>
      <c r="J119" s="17">
        <f t="shared" ref="J119:M119" si="171">J126+J133</f>
        <v>0</v>
      </c>
      <c r="K119" s="17">
        <f t="shared" si="171"/>
        <v>0</v>
      </c>
      <c r="L119" s="17">
        <f t="shared" si="171"/>
        <v>0</v>
      </c>
      <c r="M119" s="17">
        <f t="shared" si="171"/>
        <v>0</v>
      </c>
    </row>
    <row r="120" spans="1:13" ht="30.75" customHeight="1" outlineLevel="2" x14ac:dyDescent="0.25">
      <c r="A120" s="45" t="s">
        <v>32</v>
      </c>
      <c r="B120" s="45" t="s">
        <v>33</v>
      </c>
      <c r="C120" s="18" t="s">
        <v>103</v>
      </c>
      <c r="D120" s="28">
        <f t="shared" si="128"/>
        <v>0</v>
      </c>
      <c r="E120" s="17">
        <f>E122+E126</f>
        <v>0</v>
      </c>
      <c r="F120" s="17">
        <f t="shared" ref="F120:I120" si="172">F122+F126</f>
        <v>0</v>
      </c>
      <c r="G120" s="17">
        <f t="shared" si="172"/>
        <v>0</v>
      </c>
      <c r="H120" s="17">
        <f t="shared" si="172"/>
        <v>0</v>
      </c>
      <c r="I120" s="17">
        <f t="shared" si="172"/>
        <v>0</v>
      </c>
      <c r="J120" s="17">
        <f t="shared" ref="J120:M120" si="173">J122+J126</f>
        <v>0</v>
      </c>
      <c r="K120" s="17">
        <f t="shared" si="173"/>
        <v>0</v>
      </c>
      <c r="L120" s="17">
        <f t="shared" si="173"/>
        <v>0</v>
      </c>
      <c r="M120" s="17">
        <f t="shared" si="173"/>
        <v>0</v>
      </c>
    </row>
    <row r="121" spans="1:13" ht="30.75" customHeight="1" outlineLevel="2" x14ac:dyDescent="0.25">
      <c r="A121" s="45"/>
      <c r="B121" s="45"/>
      <c r="C121" s="18" t="s">
        <v>104</v>
      </c>
      <c r="D121" s="28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47.25" customHeight="1" outlineLevel="2" x14ac:dyDescent="0.25">
      <c r="A122" s="45"/>
      <c r="B122" s="45"/>
      <c r="C122" s="18" t="s">
        <v>105</v>
      </c>
      <c r="D122" s="28">
        <f t="shared" si="128"/>
        <v>0</v>
      </c>
      <c r="E122" s="17">
        <f>E123+E124+E125</f>
        <v>0</v>
      </c>
      <c r="F122" s="17">
        <f t="shared" ref="F122:M122" si="174">F123+F124+F125</f>
        <v>0</v>
      </c>
      <c r="G122" s="17">
        <f t="shared" si="174"/>
        <v>0</v>
      </c>
      <c r="H122" s="17">
        <f t="shared" si="174"/>
        <v>0</v>
      </c>
      <c r="I122" s="17">
        <f t="shared" si="174"/>
        <v>0</v>
      </c>
      <c r="J122" s="17">
        <f t="shared" si="174"/>
        <v>0</v>
      </c>
      <c r="K122" s="17">
        <f t="shared" si="174"/>
        <v>0</v>
      </c>
      <c r="L122" s="17">
        <f t="shared" si="174"/>
        <v>0</v>
      </c>
      <c r="M122" s="17">
        <f t="shared" si="174"/>
        <v>0</v>
      </c>
    </row>
    <row r="123" spans="1:13" ht="30.75" customHeight="1" outlineLevel="2" x14ac:dyDescent="0.25">
      <c r="A123" s="45"/>
      <c r="B123" s="45"/>
      <c r="C123" s="18" t="s">
        <v>106</v>
      </c>
      <c r="D123" s="28">
        <f t="shared" si="128"/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</row>
    <row r="124" spans="1:13" ht="30.75" customHeight="1" outlineLevel="2" x14ac:dyDescent="0.25">
      <c r="A124" s="45"/>
      <c r="B124" s="45"/>
      <c r="C124" s="18" t="s">
        <v>107</v>
      </c>
      <c r="D124" s="28">
        <f t="shared" si="128"/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</row>
    <row r="125" spans="1:13" ht="30.75" customHeight="1" outlineLevel="2" x14ac:dyDescent="0.25">
      <c r="A125" s="45"/>
      <c r="B125" s="45"/>
      <c r="C125" s="18" t="s">
        <v>108</v>
      </c>
      <c r="D125" s="28">
        <f t="shared" si="128"/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</row>
    <row r="126" spans="1:13" ht="30.75" customHeight="1" outlineLevel="2" x14ac:dyDescent="0.25">
      <c r="A126" s="45"/>
      <c r="B126" s="45"/>
      <c r="C126" s="18" t="s">
        <v>109</v>
      </c>
      <c r="D126" s="28">
        <f t="shared" si="128"/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</row>
    <row r="127" spans="1:13" ht="30.75" customHeight="1" outlineLevel="2" x14ac:dyDescent="0.25">
      <c r="A127" s="45" t="s">
        <v>34</v>
      </c>
      <c r="B127" s="45" t="s">
        <v>35</v>
      </c>
      <c r="C127" s="18" t="s">
        <v>103</v>
      </c>
      <c r="D127" s="28">
        <f t="shared" si="128"/>
        <v>0</v>
      </c>
      <c r="E127" s="17">
        <f>E129+E133</f>
        <v>0</v>
      </c>
      <c r="F127" s="17">
        <f t="shared" ref="F127:M127" si="175">F129+F133</f>
        <v>0</v>
      </c>
      <c r="G127" s="17">
        <f t="shared" si="175"/>
        <v>0</v>
      </c>
      <c r="H127" s="17">
        <f t="shared" si="175"/>
        <v>0</v>
      </c>
      <c r="I127" s="17">
        <f t="shared" si="175"/>
        <v>0</v>
      </c>
      <c r="J127" s="17">
        <f t="shared" si="175"/>
        <v>0</v>
      </c>
      <c r="K127" s="17">
        <f t="shared" si="175"/>
        <v>0</v>
      </c>
      <c r="L127" s="17">
        <f t="shared" si="175"/>
        <v>0</v>
      </c>
      <c r="M127" s="17">
        <f t="shared" si="175"/>
        <v>0</v>
      </c>
    </row>
    <row r="128" spans="1:13" ht="30.75" customHeight="1" outlineLevel="2" x14ac:dyDescent="0.25">
      <c r="A128" s="45"/>
      <c r="B128" s="45"/>
      <c r="C128" s="18" t="s">
        <v>104</v>
      </c>
      <c r="D128" s="28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1:13" ht="45" customHeight="1" outlineLevel="2" x14ac:dyDescent="0.25">
      <c r="A129" s="45"/>
      <c r="B129" s="45"/>
      <c r="C129" s="18" t="s">
        <v>105</v>
      </c>
      <c r="D129" s="28">
        <f t="shared" si="128"/>
        <v>0</v>
      </c>
      <c r="E129" s="17">
        <f>E130+E131+E132</f>
        <v>0</v>
      </c>
      <c r="F129" s="17">
        <f t="shared" ref="F129:M129" si="176">F130+F131+F132</f>
        <v>0</v>
      </c>
      <c r="G129" s="17">
        <f t="shared" si="176"/>
        <v>0</v>
      </c>
      <c r="H129" s="17">
        <f t="shared" si="176"/>
        <v>0</v>
      </c>
      <c r="I129" s="17">
        <f t="shared" si="176"/>
        <v>0</v>
      </c>
      <c r="J129" s="17">
        <f t="shared" si="176"/>
        <v>0</v>
      </c>
      <c r="K129" s="17">
        <f t="shared" si="176"/>
        <v>0</v>
      </c>
      <c r="L129" s="17">
        <f t="shared" si="176"/>
        <v>0</v>
      </c>
      <c r="M129" s="17">
        <f t="shared" si="176"/>
        <v>0</v>
      </c>
    </row>
    <row r="130" spans="1:13" ht="30.75" customHeight="1" outlineLevel="2" x14ac:dyDescent="0.25">
      <c r="A130" s="45"/>
      <c r="B130" s="45"/>
      <c r="C130" s="18" t="s">
        <v>106</v>
      </c>
      <c r="D130" s="28">
        <f t="shared" si="128"/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</row>
    <row r="131" spans="1:13" ht="30.75" customHeight="1" outlineLevel="2" x14ac:dyDescent="0.25">
      <c r="A131" s="45"/>
      <c r="B131" s="45"/>
      <c r="C131" s="18" t="s">
        <v>107</v>
      </c>
      <c r="D131" s="28">
        <f t="shared" si="128"/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</row>
    <row r="132" spans="1:13" ht="30.75" customHeight="1" outlineLevel="2" x14ac:dyDescent="0.25">
      <c r="A132" s="45"/>
      <c r="B132" s="45"/>
      <c r="C132" s="18" t="s">
        <v>108</v>
      </c>
      <c r="D132" s="28">
        <f t="shared" si="128"/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</row>
    <row r="133" spans="1:13" ht="30.75" customHeight="1" outlineLevel="2" x14ac:dyDescent="0.25">
      <c r="A133" s="45"/>
      <c r="B133" s="45"/>
      <c r="C133" s="18" t="s">
        <v>109</v>
      </c>
      <c r="D133" s="28">
        <f t="shared" si="128"/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</row>
    <row r="134" spans="1:13" ht="30.75" customHeight="1" outlineLevel="1" x14ac:dyDescent="0.25">
      <c r="A134" s="45" t="s">
        <v>36</v>
      </c>
      <c r="B134" s="45" t="s">
        <v>37</v>
      </c>
      <c r="C134" s="18" t="s">
        <v>103</v>
      </c>
      <c r="D134" s="28">
        <f t="shared" si="128"/>
        <v>4803897.74</v>
      </c>
      <c r="E134" s="17">
        <f>E141+E148+E155</f>
        <v>1008565.73</v>
      </c>
      <c r="F134" s="17">
        <f t="shared" ref="F134:G134" si="177">F141+F148+F155</f>
        <v>907332.01</v>
      </c>
      <c r="G134" s="17">
        <f t="shared" si="177"/>
        <v>1468000</v>
      </c>
      <c r="H134" s="17">
        <f t="shared" ref="H134:I134" si="178">H141+H148+H155</f>
        <v>1420000</v>
      </c>
      <c r="I134" s="17">
        <f t="shared" si="178"/>
        <v>0</v>
      </c>
      <c r="J134" s="17">
        <f t="shared" ref="J134:M134" si="179">J141+J148+J155</f>
        <v>0</v>
      </c>
      <c r="K134" s="17">
        <f t="shared" si="179"/>
        <v>0</v>
      </c>
      <c r="L134" s="17">
        <f t="shared" si="179"/>
        <v>0</v>
      </c>
      <c r="M134" s="17">
        <f t="shared" si="179"/>
        <v>0</v>
      </c>
    </row>
    <row r="135" spans="1:13" ht="30.75" customHeight="1" outlineLevel="1" x14ac:dyDescent="0.25">
      <c r="A135" s="45"/>
      <c r="B135" s="45"/>
      <c r="C135" s="18" t="s">
        <v>104</v>
      </c>
      <c r="D135" s="28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3" ht="42" customHeight="1" outlineLevel="1" x14ac:dyDescent="0.25">
      <c r="A136" s="45"/>
      <c r="B136" s="45"/>
      <c r="C136" s="18" t="s">
        <v>105</v>
      </c>
      <c r="D136" s="28">
        <f t="shared" si="128"/>
        <v>4803897.74</v>
      </c>
      <c r="E136" s="17">
        <f>E143+E150+E157</f>
        <v>1008565.73</v>
      </c>
      <c r="F136" s="17">
        <f t="shared" ref="F136:G136" si="180">F143+F150+F157</f>
        <v>907332.01</v>
      </c>
      <c r="G136" s="17">
        <f t="shared" si="180"/>
        <v>1468000</v>
      </c>
      <c r="H136" s="23">
        <f t="shared" ref="H136:M136" si="181">H143+H150+H157</f>
        <v>1420000</v>
      </c>
      <c r="I136" s="23">
        <f t="shared" si="181"/>
        <v>0</v>
      </c>
      <c r="J136" s="23">
        <f t="shared" si="181"/>
        <v>0</v>
      </c>
      <c r="K136" s="23">
        <f t="shared" si="181"/>
        <v>0</v>
      </c>
      <c r="L136" s="23">
        <f t="shared" si="181"/>
        <v>0</v>
      </c>
      <c r="M136" s="23">
        <f t="shared" si="181"/>
        <v>0</v>
      </c>
    </row>
    <row r="137" spans="1:13" ht="42" customHeight="1" outlineLevel="1" x14ac:dyDescent="0.25">
      <c r="A137" s="45"/>
      <c r="B137" s="45"/>
      <c r="C137" s="18" t="s">
        <v>106</v>
      </c>
      <c r="D137" s="28">
        <f t="shared" si="128"/>
        <v>4803897.74</v>
      </c>
      <c r="E137" s="17">
        <f>E144+E151+E158</f>
        <v>1008565.73</v>
      </c>
      <c r="F137" s="17">
        <f t="shared" ref="F137:G137" si="182">F144+F151+F158</f>
        <v>907332.01</v>
      </c>
      <c r="G137" s="17">
        <f t="shared" si="182"/>
        <v>1468000</v>
      </c>
      <c r="H137" s="23">
        <f t="shared" ref="H137:M137" si="183">H144+H151+H158</f>
        <v>1420000</v>
      </c>
      <c r="I137" s="23">
        <f t="shared" si="183"/>
        <v>0</v>
      </c>
      <c r="J137" s="23">
        <f t="shared" si="183"/>
        <v>0</v>
      </c>
      <c r="K137" s="23">
        <f t="shared" si="183"/>
        <v>0</v>
      </c>
      <c r="L137" s="23">
        <f t="shared" si="183"/>
        <v>0</v>
      </c>
      <c r="M137" s="23">
        <f t="shared" si="183"/>
        <v>0</v>
      </c>
    </row>
    <row r="138" spans="1:13" ht="30.75" customHeight="1" outlineLevel="1" x14ac:dyDescent="0.25">
      <c r="A138" s="45"/>
      <c r="B138" s="45"/>
      <c r="C138" s="18" t="s">
        <v>107</v>
      </c>
      <c r="D138" s="28">
        <f t="shared" si="128"/>
        <v>0</v>
      </c>
      <c r="E138" s="17">
        <f t="shared" ref="E138:G140" si="184">E145+E152+E159</f>
        <v>0</v>
      </c>
      <c r="F138" s="17">
        <f t="shared" si="184"/>
        <v>0</v>
      </c>
      <c r="G138" s="17">
        <f t="shared" si="184"/>
        <v>0</v>
      </c>
      <c r="H138" s="17">
        <f t="shared" ref="H138:I138" si="185">H145+H152+H159</f>
        <v>0</v>
      </c>
      <c r="I138" s="17">
        <f t="shared" si="185"/>
        <v>0</v>
      </c>
      <c r="J138" s="17">
        <f t="shared" ref="J138:M138" si="186">J145+J152+J159</f>
        <v>0</v>
      </c>
      <c r="K138" s="17">
        <f t="shared" si="186"/>
        <v>0</v>
      </c>
      <c r="L138" s="17">
        <f t="shared" si="186"/>
        <v>0</v>
      </c>
      <c r="M138" s="17">
        <f t="shared" si="186"/>
        <v>0</v>
      </c>
    </row>
    <row r="139" spans="1:13" ht="30.75" customHeight="1" outlineLevel="1" x14ac:dyDescent="0.25">
      <c r="A139" s="45"/>
      <c r="B139" s="45"/>
      <c r="C139" s="18" t="s">
        <v>108</v>
      </c>
      <c r="D139" s="28">
        <f t="shared" si="128"/>
        <v>0</v>
      </c>
      <c r="E139" s="17">
        <f t="shared" si="184"/>
        <v>0</v>
      </c>
      <c r="F139" s="17">
        <f t="shared" si="184"/>
        <v>0</v>
      </c>
      <c r="G139" s="17">
        <f t="shared" si="184"/>
        <v>0</v>
      </c>
      <c r="H139" s="17">
        <f t="shared" ref="H139:I139" si="187">H146+H153+H160</f>
        <v>0</v>
      </c>
      <c r="I139" s="17">
        <f t="shared" si="187"/>
        <v>0</v>
      </c>
      <c r="J139" s="17">
        <f t="shared" ref="J139:M139" si="188">J146+J153+J160</f>
        <v>0</v>
      </c>
      <c r="K139" s="17">
        <f t="shared" si="188"/>
        <v>0</v>
      </c>
      <c r="L139" s="17">
        <f t="shared" si="188"/>
        <v>0</v>
      </c>
      <c r="M139" s="17">
        <f t="shared" si="188"/>
        <v>0</v>
      </c>
    </row>
    <row r="140" spans="1:13" ht="30.75" customHeight="1" outlineLevel="1" x14ac:dyDescent="0.25">
      <c r="A140" s="45"/>
      <c r="B140" s="45"/>
      <c r="C140" s="18" t="s">
        <v>109</v>
      </c>
      <c r="D140" s="28">
        <f t="shared" si="128"/>
        <v>0</v>
      </c>
      <c r="E140" s="17">
        <f t="shared" si="184"/>
        <v>0</v>
      </c>
      <c r="F140" s="17">
        <f t="shared" si="184"/>
        <v>0</v>
      </c>
      <c r="G140" s="17">
        <f t="shared" si="184"/>
        <v>0</v>
      </c>
      <c r="H140" s="17">
        <f t="shared" ref="H140:I140" si="189">H147+H154+H161</f>
        <v>0</v>
      </c>
      <c r="I140" s="17">
        <f t="shared" si="189"/>
        <v>0</v>
      </c>
      <c r="J140" s="17">
        <f t="shared" ref="J140:M140" si="190">J147+J154+J161</f>
        <v>0</v>
      </c>
      <c r="K140" s="17">
        <f t="shared" si="190"/>
        <v>0</v>
      </c>
      <c r="L140" s="17">
        <f t="shared" si="190"/>
        <v>0</v>
      </c>
      <c r="M140" s="17">
        <f t="shared" si="190"/>
        <v>0</v>
      </c>
    </row>
    <row r="141" spans="1:13" ht="30.75" customHeight="1" outlineLevel="2" x14ac:dyDescent="0.25">
      <c r="A141" s="45" t="s">
        <v>38</v>
      </c>
      <c r="B141" s="45" t="s">
        <v>39</v>
      </c>
      <c r="C141" s="18" t="s">
        <v>103</v>
      </c>
      <c r="D141" s="28">
        <f t="shared" si="128"/>
        <v>1333882.3999999999</v>
      </c>
      <c r="E141" s="17">
        <f>E143+E147</f>
        <v>451647.58999999997</v>
      </c>
      <c r="F141" s="17">
        <f t="shared" ref="F141:G141" si="191">F143+F147</f>
        <v>281234.81</v>
      </c>
      <c r="G141" s="17">
        <f t="shared" si="191"/>
        <v>181000</v>
      </c>
      <c r="H141" s="17">
        <f t="shared" ref="H141:I141" si="192">H143+H147</f>
        <v>420000</v>
      </c>
      <c r="I141" s="17">
        <f t="shared" si="192"/>
        <v>0</v>
      </c>
      <c r="J141" s="17">
        <f t="shared" ref="J141:M141" si="193">J143+J147</f>
        <v>0</v>
      </c>
      <c r="K141" s="17">
        <f t="shared" si="193"/>
        <v>0</v>
      </c>
      <c r="L141" s="17">
        <f t="shared" si="193"/>
        <v>0</v>
      </c>
      <c r="M141" s="17">
        <f t="shared" si="193"/>
        <v>0</v>
      </c>
    </row>
    <row r="142" spans="1:13" ht="30.75" customHeight="1" outlineLevel="2" x14ac:dyDescent="0.25">
      <c r="A142" s="45"/>
      <c r="B142" s="45"/>
      <c r="C142" s="18" t="s">
        <v>104</v>
      </c>
      <c r="D142" s="28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1:13" ht="43.5" customHeight="1" outlineLevel="2" x14ac:dyDescent="0.25">
      <c r="A143" s="45"/>
      <c r="B143" s="45"/>
      <c r="C143" s="18" t="s">
        <v>105</v>
      </c>
      <c r="D143" s="28">
        <f t="shared" si="128"/>
        <v>1333882.3999999999</v>
      </c>
      <c r="E143" s="17">
        <f>E144+E145+E146</f>
        <v>451647.58999999997</v>
      </c>
      <c r="F143" s="17">
        <f t="shared" ref="F143:G143" si="194">F144+F145+F146</f>
        <v>281234.81</v>
      </c>
      <c r="G143" s="17">
        <f t="shared" si="194"/>
        <v>181000</v>
      </c>
      <c r="H143" s="17">
        <f t="shared" ref="H143:I143" si="195">H144+H145+H146</f>
        <v>420000</v>
      </c>
      <c r="I143" s="17">
        <f t="shared" si="195"/>
        <v>0</v>
      </c>
      <c r="J143" s="17">
        <f t="shared" ref="J143:M143" si="196">J144+J145+J146</f>
        <v>0</v>
      </c>
      <c r="K143" s="17">
        <f t="shared" si="196"/>
        <v>0</v>
      </c>
      <c r="L143" s="17">
        <f t="shared" si="196"/>
        <v>0</v>
      </c>
      <c r="M143" s="17">
        <f t="shared" si="196"/>
        <v>0</v>
      </c>
    </row>
    <row r="144" spans="1:13" ht="30.75" customHeight="1" outlineLevel="2" x14ac:dyDescent="0.25">
      <c r="A144" s="45"/>
      <c r="B144" s="45"/>
      <c r="C144" s="18" t="s">
        <v>106</v>
      </c>
      <c r="D144" s="28">
        <f t="shared" si="128"/>
        <v>1333882.3999999999</v>
      </c>
      <c r="E144" s="17">
        <f>328113.8+123533.79</f>
        <v>451647.58999999997</v>
      </c>
      <c r="F144" s="17">
        <v>281234.81</v>
      </c>
      <c r="G144" s="17">
        <f>168000+13000</f>
        <v>181000</v>
      </c>
      <c r="H144" s="17">
        <v>420000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</row>
    <row r="145" spans="1:13" ht="30.75" customHeight="1" outlineLevel="2" x14ac:dyDescent="0.25">
      <c r="A145" s="45"/>
      <c r="B145" s="45"/>
      <c r="C145" s="18" t="s">
        <v>107</v>
      </c>
      <c r="D145" s="28">
        <f t="shared" si="128"/>
        <v>0</v>
      </c>
      <c r="E145" s="17">
        <f t="shared" ref="E145:E147" si="197">F145+G145+H145+I145+J145</f>
        <v>0</v>
      </c>
      <c r="F145" s="17">
        <f t="shared" ref="F145:F147" si="198">G145+H145+I145+J145+K145</f>
        <v>0</v>
      </c>
      <c r="G145" s="17">
        <f t="shared" ref="G145:G147" si="199">H145+I145+J145+K145+L145</f>
        <v>0</v>
      </c>
      <c r="H145" s="17">
        <f t="shared" ref="H145:H147" si="200">I145+J145+K145+L145+M145</f>
        <v>0</v>
      </c>
      <c r="I145" s="17">
        <f t="shared" ref="I145:I147" si="201">J145+K145+L145+M145+N145</f>
        <v>0</v>
      </c>
      <c r="J145" s="17">
        <f t="shared" ref="J145:J147" si="202">K145+L145+M145+N145+O145</f>
        <v>0</v>
      </c>
      <c r="K145" s="17">
        <f t="shared" ref="K145:K147" si="203">L145+M145+N145+O145+P145</f>
        <v>0</v>
      </c>
      <c r="L145" s="17">
        <f t="shared" ref="L145:L147" si="204">M145+N145+O145+P145+Q145</f>
        <v>0</v>
      </c>
      <c r="M145" s="17">
        <f t="shared" ref="M145:M147" si="205">N145+O145+P145+Q145+R145</f>
        <v>0</v>
      </c>
    </row>
    <row r="146" spans="1:13" ht="30.75" customHeight="1" outlineLevel="2" x14ac:dyDescent="0.25">
      <c r="A146" s="45"/>
      <c r="B146" s="45"/>
      <c r="C146" s="18" t="s">
        <v>108</v>
      </c>
      <c r="D146" s="28">
        <f t="shared" si="128"/>
        <v>0</v>
      </c>
      <c r="E146" s="17">
        <f t="shared" si="197"/>
        <v>0</v>
      </c>
      <c r="F146" s="17">
        <f t="shared" si="198"/>
        <v>0</v>
      </c>
      <c r="G146" s="17">
        <f t="shared" si="199"/>
        <v>0</v>
      </c>
      <c r="H146" s="17">
        <f t="shared" si="200"/>
        <v>0</v>
      </c>
      <c r="I146" s="17">
        <f t="shared" si="201"/>
        <v>0</v>
      </c>
      <c r="J146" s="17">
        <f t="shared" si="202"/>
        <v>0</v>
      </c>
      <c r="K146" s="17">
        <f t="shared" si="203"/>
        <v>0</v>
      </c>
      <c r="L146" s="17">
        <f t="shared" si="204"/>
        <v>0</v>
      </c>
      <c r="M146" s="17">
        <f t="shared" si="205"/>
        <v>0</v>
      </c>
    </row>
    <row r="147" spans="1:13" ht="30.75" customHeight="1" outlineLevel="2" x14ac:dyDescent="0.25">
      <c r="A147" s="45"/>
      <c r="B147" s="45"/>
      <c r="C147" s="18" t="s">
        <v>109</v>
      </c>
      <c r="D147" s="28">
        <f t="shared" si="128"/>
        <v>0</v>
      </c>
      <c r="E147" s="17">
        <f t="shared" si="197"/>
        <v>0</v>
      </c>
      <c r="F147" s="17">
        <f t="shared" si="198"/>
        <v>0</v>
      </c>
      <c r="G147" s="17">
        <f t="shared" si="199"/>
        <v>0</v>
      </c>
      <c r="H147" s="17">
        <f t="shared" si="200"/>
        <v>0</v>
      </c>
      <c r="I147" s="17">
        <f t="shared" si="201"/>
        <v>0</v>
      </c>
      <c r="J147" s="17">
        <f t="shared" si="202"/>
        <v>0</v>
      </c>
      <c r="K147" s="17">
        <f t="shared" si="203"/>
        <v>0</v>
      </c>
      <c r="L147" s="17">
        <f t="shared" si="204"/>
        <v>0</v>
      </c>
      <c r="M147" s="17">
        <f t="shared" si="205"/>
        <v>0</v>
      </c>
    </row>
    <row r="148" spans="1:13" ht="30.75" customHeight="1" outlineLevel="2" x14ac:dyDescent="0.25">
      <c r="A148" s="45" t="s">
        <v>40</v>
      </c>
      <c r="B148" s="45" t="s">
        <v>41</v>
      </c>
      <c r="C148" s="18" t="s">
        <v>103</v>
      </c>
      <c r="D148" s="28">
        <f t="shared" si="128"/>
        <v>3470015.34</v>
      </c>
      <c r="E148" s="17">
        <f>E150+E154</f>
        <v>556918.14</v>
      </c>
      <c r="F148" s="17">
        <f t="shared" ref="F148:G148" si="206">F150+F154</f>
        <v>626097.19999999995</v>
      </c>
      <c r="G148" s="17">
        <f t="shared" si="206"/>
        <v>1287000</v>
      </c>
      <c r="H148" s="17">
        <f t="shared" ref="H148:I148" si="207">H150+H154</f>
        <v>1000000</v>
      </c>
      <c r="I148" s="17">
        <f t="shared" si="207"/>
        <v>0</v>
      </c>
      <c r="J148" s="17">
        <f t="shared" ref="J148:M148" si="208">J150+J154</f>
        <v>0</v>
      </c>
      <c r="K148" s="17">
        <f t="shared" si="208"/>
        <v>0</v>
      </c>
      <c r="L148" s="17">
        <f t="shared" si="208"/>
        <v>0</v>
      </c>
      <c r="M148" s="17">
        <f t="shared" si="208"/>
        <v>0</v>
      </c>
    </row>
    <row r="149" spans="1:13" ht="30.75" customHeight="1" outlineLevel="2" x14ac:dyDescent="0.25">
      <c r="A149" s="45"/>
      <c r="B149" s="45"/>
      <c r="C149" s="18" t="s">
        <v>104</v>
      </c>
      <c r="D149" s="28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3" ht="47.25" customHeight="1" outlineLevel="2" x14ac:dyDescent="0.25">
      <c r="A150" s="45"/>
      <c r="B150" s="45"/>
      <c r="C150" s="18" t="s">
        <v>105</v>
      </c>
      <c r="D150" s="28">
        <f t="shared" si="128"/>
        <v>3470015.34</v>
      </c>
      <c r="E150" s="17">
        <f>E151+E152+E153</f>
        <v>556918.14</v>
      </c>
      <c r="F150" s="17">
        <f t="shared" ref="F150:G150" si="209">F151+F152+F153</f>
        <v>626097.19999999995</v>
      </c>
      <c r="G150" s="17">
        <f t="shared" si="209"/>
        <v>1287000</v>
      </c>
      <c r="H150" s="17">
        <f t="shared" ref="H150:I150" si="210">H151+H152+H153</f>
        <v>1000000</v>
      </c>
      <c r="I150" s="17">
        <f t="shared" si="210"/>
        <v>0</v>
      </c>
      <c r="J150" s="17">
        <f t="shared" ref="J150:M150" si="211">J151+J152+J153</f>
        <v>0</v>
      </c>
      <c r="K150" s="17">
        <f t="shared" si="211"/>
        <v>0</v>
      </c>
      <c r="L150" s="17">
        <f t="shared" si="211"/>
        <v>0</v>
      </c>
      <c r="M150" s="17">
        <f t="shared" si="211"/>
        <v>0</v>
      </c>
    </row>
    <row r="151" spans="1:13" ht="30.75" customHeight="1" outlineLevel="2" x14ac:dyDescent="0.25">
      <c r="A151" s="45"/>
      <c r="B151" s="45"/>
      <c r="C151" s="18" t="s">
        <v>106</v>
      </c>
      <c r="D151" s="28">
        <f t="shared" si="128"/>
        <v>3470015.34</v>
      </c>
      <c r="E151" s="17">
        <v>556918.14</v>
      </c>
      <c r="F151" s="17">
        <v>626097.19999999995</v>
      </c>
      <c r="G151" s="17">
        <f>1300000-13000</f>
        <v>1287000</v>
      </c>
      <c r="H151" s="17">
        <v>1000000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</row>
    <row r="152" spans="1:13" ht="30.75" customHeight="1" outlineLevel="2" x14ac:dyDescent="0.25">
      <c r="A152" s="45"/>
      <c r="B152" s="45"/>
      <c r="C152" s="18" t="s">
        <v>107</v>
      </c>
      <c r="D152" s="28">
        <f t="shared" si="128"/>
        <v>0</v>
      </c>
      <c r="E152" s="17">
        <f t="shared" ref="E152:E154" si="212">F152+G152+H152+I152+J152</f>
        <v>0</v>
      </c>
      <c r="F152" s="17">
        <f t="shared" ref="F152:F154" si="213">G152+H152+I152+J152+K152</f>
        <v>0</v>
      </c>
      <c r="G152" s="17">
        <f t="shared" ref="G152:G154" si="214">H152+I152+J152+K152+L152</f>
        <v>0</v>
      </c>
      <c r="H152" s="17">
        <f t="shared" ref="H152:H154" si="215">I152+J152+K152+L152+M152</f>
        <v>0</v>
      </c>
      <c r="I152" s="17">
        <f t="shared" ref="I152:I154" si="216">J152+K152+L152+M152+N152</f>
        <v>0</v>
      </c>
      <c r="J152" s="17">
        <f t="shared" ref="J152:J153" si="217">K152+L152+M152+N152+O152</f>
        <v>0</v>
      </c>
      <c r="K152" s="17">
        <f t="shared" ref="K152:K153" si="218">L152+M152+N152+O152+P152</f>
        <v>0</v>
      </c>
      <c r="L152" s="17">
        <f t="shared" ref="L152:L153" si="219">M152+N152+O152+P152+Q152</f>
        <v>0</v>
      </c>
      <c r="M152" s="17">
        <f t="shared" ref="M152:M153" si="220">N152+O152+P152+Q152+R152</f>
        <v>0</v>
      </c>
    </row>
    <row r="153" spans="1:13" ht="30.75" customHeight="1" outlineLevel="2" x14ac:dyDescent="0.25">
      <c r="A153" s="45"/>
      <c r="B153" s="45"/>
      <c r="C153" s="18" t="s">
        <v>108</v>
      </c>
      <c r="D153" s="28">
        <f t="shared" si="128"/>
        <v>0</v>
      </c>
      <c r="E153" s="17">
        <f t="shared" si="212"/>
        <v>0</v>
      </c>
      <c r="F153" s="17">
        <f t="shared" si="213"/>
        <v>0</v>
      </c>
      <c r="G153" s="17">
        <f t="shared" si="214"/>
        <v>0</v>
      </c>
      <c r="H153" s="17">
        <f t="shared" si="215"/>
        <v>0</v>
      </c>
      <c r="I153" s="17">
        <f t="shared" si="216"/>
        <v>0</v>
      </c>
      <c r="J153" s="17">
        <f t="shared" si="217"/>
        <v>0</v>
      </c>
      <c r="K153" s="17">
        <f t="shared" si="218"/>
        <v>0</v>
      </c>
      <c r="L153" s="17">
        <f t="shared" si="219"/>
        <v>0</v>
      </c>
      <c r="M153" s="17">
        <f t="shared" si="220"/>
        <v>0</v>
      </c>
    </row>
    <row r="154" spans="1:13" ht="30.75" customHeight="1" outlineLevel="2" x14ac:dyDescent="0.25">
      <c r="A154" s="45"/>
      <c r="B154" s="45"/>
      <c r="C154" s="18" t="s">
        <v>109</v>
      </c>
      <c r="D154" s="28">
        <f t="shared" si="128"/>
        <v>0</v>
      </c>
      <c r="E154" s="17">
        <f t="shared" si="212"/>
        <v>0</v>
      </c>
      <c r="F154" s="17">
        <f t="shared" si="213"/>
        <v>0</v>
      </c>
      <c r="G154" s="17">
        <f t="shared" si="214"/>
        <v>0</v>
      </c>
      <c r="H154" s="17">
        <f t="shared" si="215"/>
        <v>0</v>
      </c>
      <c r="I154" s="17">
        <f t="shared" si="216"/>
        <v>0</v>
      </c>
      <c r="J154" s="17">
        <f t="shared" ref="J154" si="221">K154+L154+M154+N154+O154</f>
        <v>0</v>
      </c>
      <c r="K154" s="17">
        <f t="shared" ref="K154" si="222">L154+M154+N154+O154+P154</f>
        <v>0</v>
      </c>
      <c r="L154" s="17">
        <f t="shared" ref="L154" si="223">M154+N154+O154+P154+Q154</f>
        <v>0</v>
      </c>
      <c r="M154" s="17">
        <f t="shared" ref="M154" si="224">N154+O154+P154+Q154+R154</f>
        <v>0</v>
      </c>
    </row>
    <row r="155" spans="1:13" ht="30.75" customHeight="1" outlineLevel="2" x14ac:dyDescent="0.25">
      <c r="A155" s="45" t="s">
        <v>138</v>
      </c>
      <c r="B155" s="45" t="s">
        <v>41</v>
      </c>
      <c r="C155" s="18" t="s">
        <v>103</v>
      </c>
      <c r="D155" s="28">
        <f t="shared" si="128"/>
        <v>0</v>
      </c>
      <c r="E155" s="17">
        <f>E157+E161</f>
        <v>0</v>
      </c>
      <c r="F155" s="17">
        <f t="shared" ref="F155:M155" si="225">F157+F161</f>
        <v>0</v>
      </c>
      <c r="G155" s="17">
        <f t="shared" si="225"/>
        <v>0</v>
      </c>
      <c r="H155" s="17">
        <f t="shared" si="225"/>
        <v>0</v>
      </c>
      <c r="I155" s="17">
        <f t="shared" si="225"/>
        <v>0</v>
      </c>
      <c r="J155" s="17">
        <f t="shared" si="225"/>
        <v>0</v>
      </c>
      <c r="K155" s="17">
        <f t="shared" si="225"/>
        <v>0</v>
      </c>
      <c r="L155" s="17">
        <f t="shared" si="225"/>
        <v>0</v>
      </c>
      <c r="M155" s="17">
        <f t="shared" si="225"/>
        <v>0</v>
      </c>
    </row>
    <row r="156" spans="1:13" ht="30.75" customHeight="1" outlineLevel="2" x14ac:dyDescent="0.25">
      <c r="A156" s="45"/>
      <c r="B156" s="45"/>
      <c r="C156" s="18" t="s">
        <v>104</v>
      </c>
      <c r="D156" s="28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44.25" customHeight="1" outlineLevel="2" x14ac:dyDescent="0.25">
      <c r="A157" s="45"/>
      <c r="B157" s="45"/>
      <c r="C157" s="18" t="s">
        <v>105</v>
      </c>
      <c r="D157" s="28">
        <f t="shared" si="128"/>
        <v>0</v>
      </c>
      <c r="E157" s="17">
        <f>E158+E159+E160</f>
        <v>0</v>
      </c>
      <c r="F157" s="17">
        <f t="shared" ref="F157:M157" si="226">F158+F159+F160</f>
        <v>0</v>
      </c>
      <c r="G157" s="17">
        <f t="shared" si="226"/>
        <v>0</v>
      </c>
      <c r="H157" s="17">
        <f t="shared" si="226"/>
        <v>0</v>
      </c>
      <c r="I157" s="17">
        <f t="shared" si="226"/>
        <v>0</v>
      </c>
      <c r="J157" s="17">
        <f t="shared" si="226"/>
        <v>0</v>
      </c>
      <c r="K157" s="17">
        <f t="shared" si="226"/>
        <v>0</v>
      </c>
      <c r="L157" s="17">
        <f t="shared" si="226"/>
        <v>0</v>
      </c>
      <c r="M157" s="17">
        <f t="shared" si="226"/>
        <v>0</v>
      </c>
    </row>
    <row r="158" spans="1:13" ht="30.75" customHeight="1" outlineLevel="2" x14ac:dyDescent="0.25">
      <c r="A158" s="45"/>
      <c r="B158" s="45"/>
      <c r="C158" s="18" t="s">
        <v>106</v>
      </c>
      <c r="D158" s="28">
        <f t="shared" si="128"/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</row>
    <row r="159" spans="1:13" ht="30.75" customHeight="1" outlineLevel="2" x14ac:dyDescent="0.25">
      <c r="A159" s="45"/>
      <c r="B159" s="45"/>
      <c r="C159" s="18" t="s">
        <v>107</v>
      </c>
      <c r="D159" s="28">
        <f t="shared" ref="D159:D222" si="227">E159+F159+G159+H159+I159+J159</f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</row>
    <row r="160" spans="1:13" ht="30.75" customHeight="1" outlineLevel="2" x14ac:dyDescent="0.25">
      <c r="A160" s="45"/>
      <c r="B160" s="45"/>
      <c r="C160" s="18" t="s">
        <v>108</v>
      </c>
      <c r="D160" s="28">
        <f t="shared" si="227"/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</row>
    <row r="161" spans="1:13" ht="30.75" customHeight="1" outlineLevel="2" x14ac:dyDescent="0.25">
      <c r="A161" s="45"/>
      <c r="B161" s="45"/>
      <c r="C161" s="18" t="s">
        <v>109</v>
      </c>
      <c r="D161" s="28">
        <f t="shared" si="227"/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</row>
    <row r="162" spans="1:13" ht="30.75" customHeight="1" outlineLevel="1" x14ac:dyDescent="0.25">
      <c r="A162" s="45" t="s">
        <v>42</v>
      </c>
      <c r="B162" s="45" t="s">
        <v>43</v>
      </c>
      <c r="C162" s="18" t="s">
        <v>103</v>
      </c>
      <c r="D162" s="28">
        <f t="shared" si="227"/>
        <v>579303</v>
      </c>
      <c r="E162" s="17">
        <f>E164+E168</f>
        <v>122881</v>
      </c>
      <c r="F162" s="17">
        <f t="shared" ref="F162:G162" si="228">F164+F168</f>
        <v>106258</v>
      </c>
      <c r="G162" s="17">
        <f t="shared" si="228"/>
        <v>148164</v>
      </c>
      <c r="H162" s="17">
        <f t="shared" ref="H162:I162" si="229">H164+H168</f>
        <v>202000</v>
      </c>
      <c r="I162" s="17">
        <f t="shared" si="229"/>
        <v>0</v>
      </c>
      <c r="J162" s="17">
        <f t="shared" ref="J162:M162" si="230">J164+J168</f>
        <v>0</v>
      </c>
      <c r="K162" s="17">
        <f t="shared" si="230"/>
        <v>0</v>
      </c>
      <c r="L162" s="17">
        <f t="shared" si="230"/>
        <v>0</v>
      </c>
      <c r="M162" s="17">
        <f t="shared" si="230"/>
        <v>0</v>
      </c>
    </row>
    <row r="163" spans="1:13" ht="30.75" customHeight="1" outlineLevel="1" x14ac:dyDescent="0.25">
      <c r="A163" s="45"/>
      <c r="B163" s="45"/>
      <c r="C163" s="18" t="s">
        <v>104</v>
      </c>
      <c r="D163" s="28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1:13" ht="47.25" customHeight="1" outlineLevel="1" x14ac:dyDescent="0.25">
      <c r="A164" s="45"/>
      <c r="B164" s="45"/>
      <c r="C164" s="18" t="s">
        <v>105</v>
      </c>
      <c r="D164" s="28">
        <f t="shared" si="227"/>
        <v>579303</v>
      </c>
      <c r="E164" s="17">
        <f>E165+E166+E167</f>
        <v>122881</v>
      </c>
      <c r="F164" s="17">
        <f t="shared" ref="F164:G164" si="231">F165+F166+F167</f>
        <v>106258</v>
      </c>
      <c r="G164" s="17">
        <f t="shared" si="231"/>
        <v>148164</v>
      </c>
      <c r="H164" s="17">
        <f t="shared" ref="H164:I164" si="232">H165+H166+H167</f>
        <v>202000</v>
      </c>
      <c r="I164" s="17">
        <f t="shared" si="232"/>
        <v>0</v>
      </c>
      <c r="J164" s="17">
        <f t="shared" ref="J164:M164" si="233">J165+J166+J167</f>
        <v>0</v>
      </c>
      <c r="K164" s="17">
        <f t="shared" si="233"/>
        <v>0</v>
      </c>
      <c r="L164" s="17">
        <f t="shared" si="233"/>
        <v>0</v>
      </c>
      <c r="M164" s="17">
        <f t="shared" si="233"/>
        <v>0</v>
      </c>
    </row>
    <row r="165" spans="1:13" ht="30.75" customHeight="1" outlineLevel="1" x14ac:dyDescent="0.25">
      <c r="A165" s="45"/>
      <c r="B165" s="45"/>
      <c r="C165" s="18" t="s">
        <v>106</v>
      </c>
      <c r="D165" s="28">
        <f t="shared" si="227"/>
        <v>579303</v>
      </c>
      <c r="E165" s="17">
        <v>122881</v>
      </c>
      <c r="F165" s="17">
        <v>106258</v>
      </c>
      <c r="G165" s="17">
        <f>190000-41836</f>
        <v>148164</v>
      </c>
      <c r="H165" s="17">
        <v>202000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</row>
    <row r="166" spans="1:13" ht="30.75" customHeight="1" outlineLevel="1" x14ac:dyDescent="0.25">
      <c r="A166" s="45"/>
      <c r="B166" s="45"/>
      <c r="C166" s="18" t="s">
        <v>107</v>
      </c>
      <c r="D166" s="28">
        <f t="shared" si="227"/>
        <v>0</v>
      </c>
      <c r="E166" s="17">
        <f t="shared" ref="E166:E168" si="234">F166+G166+H166+I166+J166</f>
        <v>0</v>
      </c>
      <c r="F166" s="17">
        <f t="shared" ref="F166:F168" si="235">G166+H166+I166+J166+K166</f>
        <v>0</v>
      </c>
      <c r="G166" s="17">
        <f t="shared" ref="G166:G168" si="236">H166+I166+J166+K166+L166</f>
        <v>0</v>
      </c>
      <c r="H166" s="17">
        <f t="shared" ref="H166:H168" si="237">I166+J166+K166+L166+M166</f>
        <v>0</v>
      </c>
      <c r="I166" s="17">
        <f t="shared" ref="I166:I168" si="238">J166+K166+L166+M166+N166</f>
        <v>0</v>
      </c>
      <c r="J166" s="17">
        <f t="shared" ref="J166:J168" si="239">K166+L166+M166+N166+O166</f>
        <v>0</v>
      </c>
      <c r="K166" s="17">
        <f t="shared" ref="K166:K168" si="240">L166+M166+N166+O166+P166</f>
        <v>0</v>
      </c>
      <c r="L166" s="17">
        <f t="shared" ref="L166:L168" si="241">M166+N166+O166+P166+Q166</f>
        <v>0</v>
      </c>
      <c r="M166" s="17">
        <f t="shared" ref="M166:M168" si="242">N166+O166+P166+Q166+R166</f>
        <v>0</v>
      </c>
    </row>
    <row r="167" spans="1:13" ht="30.75" customHeight="1" outlineLevel="1" x14ac:dyDescent="0.25">
      <c r="A167" s="45"/>
      <c r="B167" s="45"/>
      <c r="C167" s="18" t="s">
        <v>108</v>
      </c>
      <c r="D167" s="28">
        <f t="shared" si="227"/>
        <v>0</v>
      </c>
      <c r="E167" s="17">
        <f t="shared" si="234"/>
        <v>0</v>
      </c>
      <c r="F167" s="17">
        <f t="shared" si="235"/>
        <v>0</v>
      </c>
      <c r="G167" s="17">
        <f t="shared" si="236"/>
        <v>0</v>
      </c>
      <c r="H167" s="17">
        <f t="shared" si="237"/>
        <v>0</v>
      </c>
      <c r="I167" s="17">
        <f t="shared" si="238"/>
        <v>0</v>
      </c>
      <c r="J167" s="17">
        <f t="shared" si="239"/>
        <v>0</v>
      </c>
      <c r="K167" s="17">
        <f t="shared" si="240"/>
        <v>0</v>
      </c>
      <c r="L167" s="17">
        <f t="shared" si="241"/>
        <v>0</v>
      </c>
      <c r="M167" s="17">
        <f t="shared" si="242"/>
        <v>0</v>
      </c>
    </row>
    <row r="168" spans="1:13" ht="30.75" customHeight="1" outlineLevel="1" x14ac:dyDescent="0.25">
      <c r="A168" s="45"/>
      <c r="B168" s="45"/>
      <c r="C168" s="18" t="s">
        <v>109</v>
      </c>
      <c r="D168" s="28">
        <f t="shared" si="227"/>
        <v>0</v>
      </c>
      <c r="E168" s="17">
        <f t="shared" si="234"/>
        <v>0</v>
      </c>
      <c r="F168" s="17">
        <f t="shared" si="235"/>
        <v>0</v>
      </c>
      <c r="G168" s="17">
        <f t="shared" si="236"/>
        <v>0</v>
      </c>
      <c r="H168" s="17">
        <f t="shared" si="237"/>
        <v>0</v>
      </c>
      <c r="I168" s="17">
        <f t="shared" si="238"/>
        <v>0</v>
      </c>
      <c r="J168" s="17">
        <f t="shared" si="239"/>
        <v>0</v>
      </c>
      <c r="K168" s="17">
        <f t="shared" si="240"/>
        <v>0</v>
      </c>
      <c r="L168" s="17">
        <f t="shared" si="241"/>
        <v>0</v>
      </c>
      <c r="M168" s="17">
        <f t="shared" si="242"/>
        <v>0</v>
      </c>
    </row>
    <row r="169" spans="1:13" ht="30.75" customHeight="1" outlineLevel="1" x14ac:dyDescent="0.25">
      <c r="A169" s="45" t="s">
        <v>44</v>
      </c>
      <c r="B169" s="45" t="s">
        <v>45</v>
      </c>
      <c r="C169" s="18" t="s">
        <v>103</v>
      </c>
      <c r="D169" s="28">
        <f t="shared" si="227"/>
        <v>69000677.75999999</v>
      </c>
      <c r="E169" s="17">
        <f>E171+E175</f>
        <v>20283694.91</v>
      </c>
      <c r="F169" s="17">
        <f t="shared" ref="F169:G169" si="243">F171+F175</f>
        <v>30214553.640000001</v>
      </c>
      <c r="G169" s="17">
        <f t="shared" si="243"/>
        <v>10622550.85</v>
      </c>
      <c r="H169" s="17">
        <f t="shared" ref="H169:I169" si="244">H171+H175</f>
        <v>3091656.12</v>
      </c>
      <c r="I169" s="17">
        <f t="shared" si="244"/>
        <v>2394111.12</v>
      </c>
      <c r="J169" s="17">
        <f t="shared" ref="J169:M169" si="245">J171+J175</f>
        <v>2394111.12</v>
      </c>
      <c r="K169" s="17">
        <f t="shared" si="245"/>
        <v>0</v>
      </c>
      <c r="L169" s="17">
        <f t="shared" si="245"/>
        <v>0</v>
      </c>
      <c r="M169" s="17">
        <f t="shared" si="245"/>
        <v>0</v>
      </c>
    </row>
    <row r="170" spans="1:13" ht="30.75" customHeight="1" outlineLevel="1" x14ac:dyDescent="0.25">
      <c r="A170" s="45"/>
      <c r="B170" s="45"/>
      <c r="C170" s="18" t="s">
        <v>104</v>
      </c>
      <c r="D170" s="28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 ht="51.75" customHeight="1" outlineLevel="1" x14ac:dyDescent="0.25">
      <c r="A171" s="45"/>
      <c r="B171" s="45"/>
      <c r="C171" s="18" t="s">
        <v>105</v>
      </c>
      <c r="D171" s="28">
        <f t="shared" si="227"/>
        <v>69000677.75999999</v>
      </c>
      <c r="E171" s="17">
        <f>E172+E173+E174</f>
        <v>20283694.91</v>
      </c>
      <c r="F171" s="17">
        <f t="shared" ref="F171" si="246">F172+F173+F174</f>
        <v>30214553.640000001</v>
      </c>
      <c r="G171" s="17">
        <f>G172+G173+G174</f>
        <v>10622550.85</v>
      </c>
      <c r="H171" s="23">
        <f t="shared" ref="H171:M171" si="247">H172+H173+H174</f>
        <v>3091656.12</v>
      </c>
      <c r="I171" s="23">
        <f t="shared" si="247"/>
        <v>2394111.12</v>
      </c>
      <c r="J171" s="23">
        <f t="shared" si="247"/>
        <v>2394111.12</v>
      </c>
      <c r="K171" s="23">
        <f t="shared" si="247"/>
        <v>0</v>
      </c>
      <c r="L171" s="23">
        <f t="shared" si="247"/>
        <v>0</v>
      </c>
      <c r="M171" s="23">
        <f t="shared" si="247"/>
        <v>0</v>
      </c>
    </row>
    <row r="172" spans="1:13" ht="30.75" customHeight="1" outlineLevel="1" x14ac:dyDescent="0.25">
      <c r="A172" s="45"/>
      <c r="B172" s="45"/>
      <c r="C172" s="18" t="s">
        <v>106</v>
      </c>
      <c r="D172" s="28">
        <f t="shared" si="227"/>
        <v>31029667.050000001</v>
      </c>
      <c r="E172" s="17">
        <f>E179+E193+E207+E186+E200</f>
        <v>13314794.91</v>
      </c>
      <c r="F172" s="17">
        <f t="shared" ref="F172:G172" si="248">F179+F193+F207+F186+F200</f>
        <v>10910442.93</v>
      </c>
      <c r="G172" s="17">
        <f t="shared" si="248"/>
        <v>5388650.8499999996</v>
      </c>
      <c r="H172" s="23">
        <f t="shared" ref="H172:M172" si="249">H179+H193+H207+H186+H200</f>
        <v>936956.12</v>
      </c>
      <c r="I172" s="23">
        <f t="shared" si="249"/>
        <v>239411.12</v>
      </c>
      <c r="J172" s="23">
        <f t="shared" si="249"/>
        <v>239411.12</v>
      </c>
      <c r="K172" s="23">
        <f t="shared" si="249"/>
        <v>0</v>
      </c>
      <c r="L172" s="23">
        <f t="shared" si="249"/>
        <v>0</v>
      </c>
      <c r="M172" s="23">
        <f t="shared" si="249"/>
        <v>0</v>
      </c>
    </row>
    <row r="173" spans="1:13" ht="30.75" customHeight="1" outlineLevel="1" x14ac:dyDescent="0.25">
      <c r="A173" s="45"/>
      <c r="B173" s="45"/>
      <c r="C173" s="18" t="s">
        <v>107</v>
      </c>
      <c r="D173" s="28">
        <f t="shared" si="227"/>
        <v>26826910.710000001</v>
      </c>
      <c r="E173" s="17">
        <f t="shared" ref="E173:G175" si="250">E180+E194+E208+E187+E201</f>
        <v>6968900</v>
      </c>
      <c r="F173" s="17">
        <f t="shared" si="250"/>
        <v>8160010.71</v>
      </c>
      <c r="G173" s="17">
        <f t="shared" si="250"/>
        <v>5233900</v>
      </c>
      <c r="H173" s="23">
        <f t="shared" ref="H173:M173" si="251">H180+H194+H208+H187+H201</f>
        <v>2154700</v>
      </c>
      <c r="I173" s="23">
        <f t="shared" si="251"/>
        <v>2154700</v>
      </c>
      <c r="J173" s="23">
        <f t="shared" si="251"/>
        <v>2154700</v>
      </c>
      <c r="K173" s="23">
        <f t="shared" si="251"/>
        <v>0</v>
      </c>
      <c r="L173" s="23">
        <f t="shared" si="251"/>
        <v>0</v>
      </c>
      <c r="M173" s="23">
        <f t="shared" si="251"/>
        <v>0</v>
      </c>
    </row>
    <row r="174" spans="1:13" ht="30.75" customHeight="1" outlineLevel="1" x14ac:dyDescent="0.25">
      <c r="A174" s="45"/>
      <c r="B174" s="45"/>
      <c r="C174" s="18" t="s">
        <v>108</v>
      </c>
      <c r="D174" s="28">
        <f t="shared" si="227"/>
        <v>11144100</v>
      </c>
      <c r="E174" s="17">
        <f t="shared" si="250"/>
        <v>0</v>
      </c>
      <c r="F174" s="17">
        <f t="shared" si="250"/>
        <v>11144100</v>
      </c>
      <c r="G174" s="17">
        <f t="shared" si="250"/>
        <v>0</v>
      </c>
      <c r="H174" s="23">
        <f t="shared" ref="H174:M174" si="252">H181+H195+H209+H188+H202</f>
        <v>0</v>
      </c>
      <c r="I174" s="23">
        <f t="shared" si="252"/>
        <v>0</v>
      </c>
      <c r="J174" s="23">
        <f t="shared" si="252"/>
        <v>0</v>
      </c>
      <c r="K174" s="23">
        <f t="shared" si="252"/>
        <v>0</v>
      </c>
      <c r="L174" s="23">
        <f t="shared" si="252"/>
        <v>0</v>
      </c>
      <c r="M174" s="23">
        <f t="shared" si="252"/>
        <v>0</v>
      </c>
    </row>
    <row r="175" spans="1:13" ht="30.75" customHeight="1" outlineLevel="1" x14ac:dyDescent="0.25">
      <c r="A175" s="45"/>
      <c r="B175" s="45"/>
      <c r="C175" s="18" t="s">
        <v>109</v>
      </c>
      <c r="D175" s="28">
        <f t="shared" si="227"/>
        <v>0</v>
      </c>
      <c r="E175" s="17">
        <f t="shared" si="250"/>
        <v>0</v>
      </c>
      <c r="F175" s="17">
        <f t="shared" si="250"/>
        <v>0</v>
      </c>
      <c r="G175" s="17">
        <f t="shared" si="250"/>
        <v>0</v>
      </c>
      <c r="H175" s="23">
        <f t="shared" ref="H175:M175" si="253">H182+H196+H210+H189+H203</f>
        <v>0</v>
      </c>
      <c r="I175" s="23">
        <f t="shared" si="253"/>
        <v>0</v>
      </c>
      <c r="J175" s="23">
        <f t="shared" si="253"/>
        <v>0</v>
      </c>
      <c r="K175" s="23">
        <f t="shared" si="253"/>
        <v>0</v>
      </c>
      <c r="L175" s="23">
        <f t="shared" si="253"/>
        <v>0</v>
      </c>
      <c r="M175" s="23">
        <f t="shared" si="253"/>
        <v>0</v>
      </c>
    </row>
    <row r="176" spans="1:13" ht="30.75" customHeight="1" outlineLevel="2" x14ac:dyDescent="0.25">
      <c r="A176" s="51" t="s">
        <v>158</v>
      </c>
      <c r="B176" s="45" t="s">
        <v>45</v>
      </c>
      <c r="C176" s="18" t="s">
        <v>103</v>
      </c>
      <c r="D176" s="28">
        <f t="shared" si="227"/>
        <v>27895555.390000001</v>
      </c>
      <c r="E176" s="17">
        <f>E178+E182</f>
        <v>12707139.34</v>
      </c>
      <c r="F176" s="17">
        <f t="shared" ref="F176" si="254">F178+F182</f>
        <v>10192420.76</v>
      </c>
      <c r="G176" s="17">
        <f>G178+G182</f>
        <v>4995995.29</v>
      </c>
      <c r="H176" s="17">
        <f>H178+H182</f>
        <v>0</v>
      </c>
      <c r="I176" s="17">
        <f>I178+I182</f>
        <v>0</v>
      </c>
      <c r="J176" s="17">
        <f t="shared" ref="J176:M176" si="255">J178+J182</f>
        <v>0</v>
      </c>
      <c r="K176" s="17">
        <f t="shared" si="255"/>
        <v>0</v>
      </c>
      <c r="L176" s="17">
        <f t="shared" si="255"/>
        <v>0</v>
      </c>
      <c r="M176" s="17">
        <f t="shared" si="255"/>
        <v>0</v>
      </c>
    </row>
    <row r="177" spans="1:13" ht="30.75" customHeight="1" outlineLevel="2" x14ac:dyDescent="0.25">
      <c r="A177" s="51"/>
      <c r="B177" s="45"/>
      <c r="C177" s="18" t="s">
        <v>104</v>
      </c>
      <c r="D177" s="28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ht="49.5" customHeight="1" outlineLevel="2" x14ac:dyDescent="0.25">
      <c r="A178" s="51"/>
      <c r="B178" s="45"/>
      <c r="C178" s="18" t="s">
        <v>105</v>
      </c>
      <c r="D178" s="28">
        <f t="shared" si="227"/>
        <v>27895555.390000001</v>
      </c>
      <c r="E178" s="17">
        <f>E179+E180+E181</f>
        <v>12707139.34</v>
      </c>
      <c r="F178" s="17">
        <f t="shared" ref="F178" si="256">F179+F180+F181</f>
        <v>10192420.76</v>
      </c>
      <c r="G178" s="17">
        <f>G179+G180+G181</f>
        <v>4995995.29</v>
      </c>
      <c r="H178" s="17">
        <f>H179+H180+H181</f>
        <v>0</v>
      </c>
      <c r="I178" s="17">
        <f>I179+I180+I181</f>
        <v>0</v>
      </c>
      <c r="J178" s="17">
        <f t="shared" ref="J178:M178" si="257">J179+J180+J181</f>
        <v>0</v>
      </c>
      <c r="K178" s="17">
        <f t="shared" si="257"/>
        <v>0</v>
      </c>
      <c r="L178" s="17">
        <f t="shared" si="257"/>
        <v>0</v>
      </c>
      <c r="M178" s="17">
        <f t="shared" si="257"/>
        <v>0</v>
      </c>
    </row>
    <row r="179" spans="1:13" ht="30.75" customHeight="1" outlineLevel="2" x14ac:dyDescent="0.25">
      <c r="A179" s="51"/>
      <c r="B179" s="45"/>
      <c r="C179" s="18" t="s">
        <v>106</v>
      </c>
      <c r="D179" s="28">
        <f t="shared" si="227"/>
        <v>27895555.390000001</v>
      </c>
      <c r="E179" s="17">
        <f>4240245+457815+6769079.34+1240000</f>
        <v>12707139.34</v>
      </c>
      <c r="F179" s="17">
        <v>10192420.76</v>
      </c>
      <c r="G179" s="17">
        <f>153755.29+714240+2128000+2000000</f>
        <v>4995995.29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</row>
    <row r="180" spans="1:13" ht="30.75" customHeight="1" outlineLevel="2" x14ac:dyDescent="0.25">
      <c r="A180" s="51"/>
      <c r="B180" s="45"/>
      <c r="C180" s="18" t="s">
        <v>107</v>
      </c>
      <c r="D180" s="28">
        <f t="shared" si="227"/>
        <v>0</v>
      </c>
      <c r="E180" s="17">
        <f t="shared" ref="E180:E182" si="258">F180+G180+H180+I180+J180</f>
        <v>0</v>
      </c>
      <c r="F180" s="17">
        <f t="shared" ref="F180:F182" si="259">G180+H180+I180+J180+K180</f>
        <v>0</v>
      </c>
      <c r="G180" s="17">
        <f t="shared" ref="G180:G182" si="260">H180+I180+J180+K180+L180</f>
        <v>0</v>
      </c>
      <c r="H180" s="17">
        <f t="shared" ref="H180:H182" si="261">I180+J180+K180+L180+M180</f>
        <v>0</v>
      </c>
      <c r="I180" s="17">
        <f t="shared" ref="I180:I182" si="262">J180+K180+L180+M180+N180</f>
        <v>0</v>
      </c>
      <c r="J180" s="17">
        <f t="shared" ref="J180:J182" si="263">K180+L180+M180+N180+O180</f>
        <v>0</v>
      </c>
      <c r="K180" s="17">
        <f t="shared" ref="K180:K182" si="264">L180+M180+N180+O180+P180</f>
        <v>0</v>
      </c>
      <c r="L180" s="17">
        <f t="shared" ref="L180:L182" si="265">M180+N180+O180+P180+Q180</f>
        <v>0</v>
      </c>
      <c r="M180" s="17">
        <f t="shared" ref="M180:M182" si="266">N180+O180+P180+Q180+R180</f>
        <v>0</v>
      </c>
    </row>
    <row r="181" spans="1:13" ht="30.75" customHeight="1" outlineLevel="2" x14ac:dyDescent="0.25">
      <c r="A181" s="51"/>
      <c r="B181" s="45"/>
      <c r="C181" s="18" t="s">
        <v>108</v>
      </c>
      <c r="D181" s="28">
        <f t="shared" si="227"/>
        <v>0</v>
      </c>
      <c r="E181" s="17">
        <f t="shared" si="258"/>
        <v>0</v>
      </c>
      <c r="F181" s="17">
        <f t="shared" si="259"/>
        <v>0</v>
      </c>
      <c r="G181" s="17">
        <f t="shared" si="260"/>
        <v>0</v>
      </c>
      <c r="H181" s="17">
        <f t="shared" si="261"/>
        <v>0</v>
      </c>
      <c r="I181" s="17">
        <f t="shared" si="262"/>
        <v>0</v>
      </c>
      <c r="J181" s="17">
        <f t="shared" si="263"/>
        <v>0</v>
      </c>
      <c r="K181" s="17">
        <f t="shared" si="264"/>
        <v>0</v>
      </c>
      <c r="L181" s="17">
        <f t="shared" si="265"/>
        <v>0</v>
      </c>
      <c r="M181" s="17">
        <f t="shared" si="266"/>
        <v>0</v>
      </c>
    </row>
    <row r="182" spans="1:13" ht="30.75" customHeight="1" outlineLevel="2" x14ac:dyDescent="0.25">
      <c r="A182" s="51"/>
      <c r="B182" s="45"/>
      <c r="C182" s="18" t="s">
        <v>109</v>
      </c>
      <c r="D182" s="28">
        <f t="shared" si="227"/>
        <v>0</v>
      </c>
      <c r="E182" s="17">
        <f t="shared" si="258"/>
        <v>0</v>
      </c>
      <c r="F182" s="17">
        <f t="shared" si="259"/>
        <v>0</v>
      </c>
      <c r="G182" s="17">
        <f t="shared" si="260"/>
        <v>0</v>
      </c>
      <c r="H182" s="17">
        <f t="shared" si="261"/>
        <v>0</v>
      </c>
      <c r="I182" s="17">
        <f t="shared" si="262"/>
        <v>0</v>
      </c>
      <c r="J182" s="17">
        <f t="shared" si="263"/>
        <v>0</v>
      </c>
      <c r="K182" s="17">
        <f t="shared" si="264"/>
        <v>0</v>
      </c>
      <c r="L182" s="17">
        <f t="shared" si="265"/>
        <v>0</v>
      </c>
      <c r="M182" s="17">
        <f t="shared" si="266"/>
        <v>0</v>
      </c>
    </row>
    <row r="183" spans="1:13" ht="30.75" customHeight="1" outlineLevel="2" x14ac:dyDescent="0.25">
      <c r="A183" s="51" t="s">
        <v>159</v>
      </c>
      <c r="B183" s="45" t="s">
        <v>73</v>
      </c>
      <c r="C183" s="18" t="s">
        <v>103</v>
      </c>
      <c r="D183" s="28">
        <f t="shared" si="227"/>
        <v>34528278.460000001</v>
      </c>
      <c r="E183" s="17">
        <f>E185+E189</f>
        <v>5219888.9000000004</v>
      </c>
      <c r="F183" s="17">
        <f>F185+F189</f>
        <v>19088389.530000001</v>
      </c>
      <c r="G183" s="17">
        <f t="shared" ref="G183" si="267">G185+G189</f>
        <v>3037666.67</v>
      </c>
      <c r="H183" s="17">
        <f t="shared" ref="H183:M183" si="268">H185+H189</f>
        <v>2394111.12</v>
      </c>
      <c r="I183" s="17">
        <f t="shared" si="268"/>
        <v>2394111.12</v>
      </c>
      <c r="J183" s="23">
        <f t="shared" si="268"/>
        <v>2394111.12</v>
      </c>
      <c r="K183" s="23">
        <f t="shared" si="268"/>
        <v>0</v>
      </c>
      <c r="L183" s="23">
        <f t="shared" si="268"/>
        <v>0</v>
      </c>
      <c r="M183" s="23">
        <f t="shared" si="268"/>
        <v>0</v>
      </c>
    </row>
    <row r="184" spans="1:13" ht="30.75" customHeight="1" outlineLevel="2" x14ac:dyDescent="0.25">
      <c r="A184" s="51"/>
      <c r="B184" s="45"/>
      <c r="C184" s="18" t="s">
        <v>104</v>
      </c>
      <c r="D184" s="28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1:13" ht="45" customHeight="1" outlineLevel="2" x14ac:dyDescent="0.25">
      <c r="A185" s="51"/>
      <c r="B185" s="45"/>
      <c r="C185" s="18" t="s">
        <v>105</v>
      </c>
      <c r="D185" s="28">
        <f t="shared" si="227"/>
        <v>34528278.460000001</v>
      </c>
      <c r="E185" s="17">
        <f>E186+E187+E188</f>
        <v>5219888.9000000004</v>
      </c>
      <c r="F185" s="17">
        <f t="shared" ref="F185:H185" si="269">F186+F187+F188</f>
        <v>19088389.530000001</v>
      </c>
      <c r="G185" s="17">
        <f t="shared" si="269"/>
        <v>3037666.67</v>
      </c>
      <c r="H185" s="17">
        <f t="shared" si="269"/>
        <v>2394111.12</v>
      </c>
      <c r="I185" s="17">
        <f t="shared" ref="I185:M185" si="270">I186+I187+I188</f>
        <v>2394111.12</v>
      </c>
      <c r="J185" s="23">
        <f t="shared" si="270"/>
        <v>2394111.12</v>
      </c>
      <c r="K185" s="23">
        <f t="shared" si="270"/>
        <v>0</v>
      </c>
      <c r="L185" s="23">
        <f t="shared" si="270"/>
        <v>0</v>
      </c>
      <c r="M185" s="23">
        <f t="shared" si="270"/>
        <v>0</v>
      </c>
    </row>
    <row r="186" spans="1:13" ht="30.75" customHeight="1" outlineLevel="2" x14ac:dyDescent="0.25">
      <c r="A186" s="51"/>
      <c r="B186" s="45"/>
      <c r="C186" s="18" t="s">
        <v>106</v>
      </c>
      <c r="D186" s="28">
        <f t="shared" si="227"/>
        <v>2168636.7500000005</v>
      </c>
      <c r="E186" s="17">
        <f>135955.56+135955.56+114122.23+34256.2+101699.35</f>
        <v>521988.9</v>
      </c>
      <c r="F186" s="17">
        <f>114122.23+139644.45+5171.95+315875.86+55555.56-5722.22-0.01</f>
        <v>624647.82000000007</v>
      </c>
      <c r="G186" s="17">
        <f>181600+122166.67</f>
        <v>303766.67</v>
      </c>
      <c r="H186" s="17">
        <f>117833.34+121577.78</f>
        <v>239411.12</v>
      </c>
      <c r="I186" s="17">
        <f>117833.34+121577.78</f>
        <v>239411.12</v>
      </c>
      <c r="J186" s="17">
        <f>117833.34+121577.78</f>
        <v>239411.12</v>
      </c>
      <c r="K186" s="17">
        <v>0</v>
      </c>
      <c r="L186" s="17">
        <v>0</v>
      </c>
      <c r="M186" s="17">
        <v>0</v>
      </c>
    </row>
    <row r="187" spans="1:13" ht="30.75" customHeight="1" outlineLevel="2" x14ac:dyDescent="0.25">
      <c r="A187" s="51"/>
      <c r="B187" s="45"/>
      <c r="C187" s="18" t="s">
        <v>107</v>
      </c>
      <c r="D187" s="28">
        <f t="shared" si="227"/>
        <v>21215541.710000001</v>
      </c>
      <c r="E187" s="17">
        <f>1223600+1223600+1027100+308305.8+915294.2</f>
        <v>4697900</v>
      </c>
      <c r="F187" s="17">
        <f>253425.04+1205300+1027100+4333816.67+500000</f>
        <v>7319641.71</v>
      </c>
      <c r="G187" s="17">
        <f>1634400+1099500</f>
        <v>2733900</v>
      </c>
      <c r="H187" s="17">
        <f>1060500+1094200</f>
        <v>2154700</v>
      </c>
      <c r="I187" s="17">
        <f>1060500+1094200</f>
        <v>2154700</v>
      </c>
      <c r="J187" s="17">
        <f>1060500+1094200</f>
        <v>2154700</v>
      </c>
      <c r="K187" s="17">
        <v>0</v>
      </c>
      <c r="L187" s="17">
        <v>0</v>
      </c>
      <c r="M187" s="17">
        <v>0</v>
      </c>
    </row>
    <row r="188" spans="1:13" ht="30.75" customHeight="1" outlineLevel="2" x14ac:dyDescent="0.25">
      <c r="A188" s="51"/>
      <c r="B188" s="45"/>
      <c r="C188" s="18" t="s">
        <v>108</v>
      </c>
      <c r="D188" s="28">
        <f t="shared" si="227"/>
        <v>11144100</v>
      </c>
      <c r="E188" s="17">
        <v>0</v>
      </c>
      <c r="F188" s="17">
        <v>11144100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</row>
    <row r="189" spans="1:13" ht="30.75" customHeight="1" outlineLevel="2" x14ac:dyDescent="0.25">
      <c r="A189" s="51"/>
      <c r="B189" s="45"/>
      <c r="C189" s="18" t="s">
        <v>109</v>
      </c>
      <c r="D189" s="28">
        <f t="shared" si="227"/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</row>
    <row r="190" spans="1:13" ht="30.75" customHeight="1" outlineLevel="2" x14ac:dyDescent="0.25">
      <c r="A190" s="51" t="s">
        <v>185</v>
      </c>
      <c r="B190" s="45" t="s">
        <v>47</v>
      </c>
      <c r="C190" s="18" t="s">
        <v>103</v>
      </c>
      <c r="D190" s="28">
        <f t="shared" si="227"/>
        <v>3376843.91</v>
      </c>
      <c r="E190" s="17">
        <f>E192+E196</f>
        <v>856666.67</v>
      </c>
      <c r="F190" s="17">
        <f t="shared" ref="F190:G190" si="271">F192+F196</f>
        <v>933743.35</v>
      </c>
      <c r="G190" s="17">
        <f t="shared" si="271"/>
        <v>888888.89</v>
      </c>
      <c r="H190" s="17">
        <f t="shared" ref="H190" si="272">H192+H196</f>
        <v>697545</v>
      </c>
      <c r="I190" s="17">
        <f t="shared" ref="I190:M190" si="273">I192+I196</f>
        <v>0</v>
      </c>
      <c r="J190" s="17">
        <f t="shared" si="273"/>
        <v>0</v>
      </c>
      <c r="K190" s="17">
        <f t="shared" si="273"/>
        <v>0</v>
      </c>
      <c r="L190" s="17">
        <v>0</v>
      </c>
      <c r="M190" s="17">
        <f t="shared" si="273"/>
        <v>0</v>
      </c>
    </row>
    <row r="191" spans="1:13" ht="30.75" customHeight="1" outlineLevel="2" x14ac:dyDescent="0.25">
      <c r="A191" s="51"/>
      <c r="B191" s="45"/>
      <c r="C191" s="18" t="s">
        <v>104</v>
      </c>
      <c r="D191" s="28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1:13" ht="54" customHeight="1" outlineLevel="2" x14ac:dyDescent="0.25">
      <c r="A192" s="51"/>
      <c r="B192" s="45"/>
      <c r="C192" s="18" t="s">
        <v>105</v>
      </c>
      <c r="D192" s="28">
        <f t="shared" si="227"/>
        <v>3376843.91</v>
      </c>
      <c r="E192" s="17">
        <f>E193+E194+E195</f>
        <v>856666.67</v>
      </c>
      <c r="F192" s="17">
        <f t="shared" ref="F192:G192" si="274">F193+F194+F195</f>
        <v>933743.35</v>
      </c>
      <c r="G192" s="17">
        <f t="shared" si="274"/>
        <v>888888.89</v>
      </c>
      <c r="H192" s="17">
        <f t="shared" ref="H192" si="275">H193+H194+H195</f>
        <v>697545</v>
      </c>
      <c r="I192" s="17">
        <f t="shared" ref="I192:M192" si="276">I193+I194+I195</f>
        <v>0</v>
      </c>
      <c r="J192" s="17">
        <f t="shared" si="276"/>
        <v>0</v>
      </c>
      <c r="K192" s="17">
        <f t="shared" si="276"/>
        <v>0</v>
      </c>
      <c r="L192" s="17">
        <f t="shared" si="276"/>
        <v>0</v>
      </c>
      <c r="M192" s="17">
        <f t="shared" si="276"/>
        <v>0</v>
      </c>
    </row>
    <row r="193" spans="1:13" ht="30.75" customHeight="1" outlineLevel="2" x14ac:dyDescent="0.25">
      <c r="A193" s="51"/>
      <c r="B193" s="45"/>
      <c r="C193" s="18" t="s">
        <v>106</v>
      </c>
      <c r="D193" s="28">
        <f t="shared" si="227"/>
        <v>965474.91</v>
      </c>
      <c r="E193" s="17">
        <f>66666.67+10000+9000</f>
        <v>85666.67</v>
      </c>
      <c r="F193" s="17">
        <f>273243.96-55555.56-123577.28-736.77</f>
        <v>93374.35000000002</v>
      </c>
      <c r="G193" s="17">
        <f>410138+356000-677249.11</f>
        <v>88888.890000000014</v>
      </c>
      <c r="H193" s="17">
        <v>697545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</row>
    <row r="194" spans="1:13" ht="30.75" customHeight="1" outlineLevel="2" x14ac:dyDescent="0.25">
      <c r="A194" s="51"/>
      <c r="B194" s="45"/>
      <c r="C194" s="18" t="s">
        <v>107</v>
      </c>
      <c r="D194" s="28">
        <f t="shared" si="227"/>
        <v>2411369</v>
      </c>
      <c r="E194" s="17">
        <f>600000+90000+81000</f>
        <v>771000</v>
      </c>
      <c r="F194" s="17">
        <f>757000+83369</f>
        <v>840369</v>
      </c>
      <c r="G194" s="17">
        <v>800000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</row>
    <row r="195" spans="1:13" ht="30.75" customHeight="1" outlineLevel="2" x14ac:dyDescent="0.25">
      <c r="A195" s="51"/>
      <c r="B195" s="45"/>
      <c r="C195" s="18" t="s">
        <v>108</v>
      </c>
      <c r="D195" s="28">
        <f t="shared" si="227"/>
        <v>0</v>
      </c>
      <c r="E195" s="17">
        <f t="shared" ref="E195:E196" si="277">F195+G195+H195+I195+J195</f>
        <v>0</v>
      </c>
      <c r="F195" s="17">
        <f t="shared" ref="F195:F196" si="278">G195+H195+I195+J195+K195</f>
        <v>0</v>
      </c>
      <c r="G195" s="17">
        <f t="shared" ref="G195:G196" si="279">H195+I195+J195+K195+L195</f>
        <v>0</v>
      </c>
      <c r="H195" s="17">
        <f t="shared" ref="H195:H196" si="280">I195+J195+K195+L195+M195</f>
        <v>0</v>
      </c>
      <c r="I195" s="17">
        <f t="shared" ref="I195:I196" si="281">J195+K195+L195+M195+N195</f>
        <v>0</v>
      </c>
      <c r="J195" s="17">
        <f t="shared" ref="J195:J196" si="282">K195+L195+M195+N195+O195</f>
        <v>0</v>
      </c>
      <c r="K195" s="17">
        <f t="shared" ref="K195:K196" si="283">L195+M195+N195+O195+P195</f>
        <v>0</v>
      </c>
      <c r="L195" s="17">
        <f t="shared" ref="L195:L196" si="284">M195+N195+O195+P195+Q195</f>
        <v>0</v>
      </c>
      <c r="M195" s="17">
        <f t="shared" ref="M195:M196" si="285">N195+O195+P195+Q195+R195</f>
        <v>0</v>
      </c>
    </row>
    <row r="196" spans="1:13" ht="30.75" customHeight="1" outlineLevel="2" x14ac:dyDescent="0.25">
      <c r="A196" s="51"/>
      <c r="B196" s="45"/>
      <c r="C196" s="18" t="s">
        <v>109</v>
      </c>
      <c r="D196" s="28">
        <f t="shared" si="227"/>
        <v>0</v>
      </c>
      <c r="E196" s="17">
        <f t="shared" si="277"/>
        <v>0</v>
      </c>
      <c r="F196" s="17">
        <f t="shared" si="278"/>
        <v>0</v>
      </c>
      <c r="G196" s="17">
        <f t="shared" si="279"/>
        <v>0</v>
      </c>
      <c r="H196" s="17">
        <f t="shared" si="280"/>
        <v>0</v>
      </c>
      <c r="I196" s="17">
        <f t="shared" si="281"/>
        <v>0</v>
      </c>
      <c r="J196" s="17">
        <f t="shared" si="282"/>
        <v>0</v>
      </c>
      <c r="K196" s="17">
        <f t="shared" si="283"/>
        <v>0</v>
      </c>
      <c r="L196" s="17">
        <f t="shared" si="284"/>
        <v>0</v>
      </c>
      <c r="M196" s="17">
        <f t="shared" si="285"/>
        <v>0</v>
      </c>
    </row>
    <row r="197" spans="1:13" ht="30.75" customHeight="1" outlineLevel="2" x14ac:dyDescent="0.25">
      <c r="A197" s="51" t="s">
        <v>160</v>
      </c>
      <c r="B197" s="45" t="s">
        <v>134</v>
      </c>
      <c r="C197" s="18" t="s">
        <v>103</v>
      </c>
      <c r="D197" s="28">
        <f t="shared" si="227"/>
        <v>1500000</v>
      </c>
      <c r="E197" s="17">
        <f>E199+E203</f>
        <v>1500000</v>
      </c>
      <c r="F197" s="17">
        <f t="shared" ref="F197:M197" si="286">F199+F203</f>
        <v>0</v>
      </c>
      <c r="G197" s="17">
        <f t="shared" si="286"/>
        <v>0</v>
      </c>
      <c r="H197" s="17">
        <f t="shared" si="286"/>
        <v>0</v>
      </c>
      <c r="I197" s="17">
        <f t="shared" si="286"/>
        <v>0</v>
      </c>
      <c r="J197" s="17">
        <f t="shared" si="286"/>
        <v>0</v>
      </c>
      <c r="K197" s="17">
        <f t="shared" si="286"/>
        <v>0</v>
      </c>
      <c r="L197" s="17">
        <f t="shared" si="286"/>
        <v>0</v>
      </c>
      <c r="M197" s="17">
        <f t="shared" si="286"/>
        <v>0</v>
      </c>
    </row>
    <row r="198" spans="1:13" ht="30.75" customHeight="1" outlineLevel="2" x14ac:dyDescent="0.25">
      <c r="A198" s="51"/>
      <c r="B198" s="45"/>
      <c r="C198" s="18" t="s">
        <v>104</v>
      </c>
      <c r="D198" s="28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ht="47.25" customHeight="1" outlineLevel="2" x14ac:dyDescent="0.25">
      <c r="A199" s="51"/>
      <c r="B199" s="45"/>
      <c r="C199" s="18" t="s">
        <v>105</v>
      </c>
      <c r="D199" s="28">
        <f t="shared" si="227"/>
        <v>1500000</v>
      </c>
      <c r="E199" s="17">
        <f>E200+E201+E202</f>
        <v>1500000</v>
      </c>
      <c r="F199" s="17">
        <f t="shared" ref="F199:M199" si="287">F200+F201+F202</f>
        <v>0</v>
      </c>
      <c r="G199" s="17">
        <f t="shared" si="287"/>
        <v>0</v>
      </c>
      <c r="H199" s="17">
        <f t="shared" si="287"/>
        <v>0</v>
      </c>
      <c r="I199" s="17">
        <f t="shared" si="287"/>
        <v>0</v>
      </c>
      <c r="J199" s="17">
        <f t="shared" si="287"/>
        <v>0</v>
      </c>
      <c r="K199" s="17">
        <f t="shared" si="287"/>
        <v>0</v>
      </c>
      <c r="L199" s="17">
        <f t="shared" si="287"/>
        <v>0</v>
      </c>
      <c r="M199" s="17">
        <f t="shared" si="287"/>
        <v>0</v>
      </c>
    </row>
    <row r="200" spans="1:13" ht="30.75" customHeight="1" outlineLevel="2" x14ac:dyDescent="0.25">
      <c r="A200" s="51"/>
      <c r="B200" s="45"/>
      <c r="C200" s="18" t="s">
        <v>106</v>
      </c>
      <c r="D200" s="28">
        <f t="shared" si="227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</row>
    <row r="201" spans="1:13" ht="30.75" customHeight="1" outlineLevel="2" x14ac:dyDescent="0.25">
      <c r="A201" s="51"/>
      <c r="B201" s="45"/>
      <c r="C201" s="18" t="s">
        <v>107</v>
      </c>
      <c r="D201" s="28">
        <f t="shared" si="227"/>
        <v>1500000</v>
      </c>
      <c r="E201" s="17">
        <v>1500000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</row>
    <row r="202" spans="1:13" ht="30.75" customHeight="1" outlineLevel="2" x14ac:dyDescent="0.25">
      <c r="A202" s="51"/>
      <c r="B202" s="45"/>
      <c r="C202" s="18" t="s">
        <v>108</v>
      </c>
      <c r="D202" s="28">
        <f t="shared" si="227"/>
        <v>0</v>
      </c>
      <c r="E202" s="17">
        <f t="shared" ref="E202:E203" si="288">F202+G202+H202+I202+J202</f>
        <v>0</v>
      </c>
      <c r="F202" s="17">
        <f t="shared" ref="F202:F203" si="289">G202+H202+I202+J202+K202</f>
        <v>0</v>
      </c>
      <c r="G202" s="17">
        <f t="shared" ref="G202:G203" si="290">H202+I202+J202+K202+L202</f>
        <v>0</v>
      </c>
      <c r="H202" s="17">
        <f t="shared" ref="H202:H203" si="291">I202+J202+K202+L202+M202</f>
        <v>0</v>
      </c>
      <c r="I202" s="17">
        <f t="shared" ref="I202:I203" si="292">J202+K202+L202+M202+N202</f>
        <v>0</v>
      </c>
      <c r="J202" s="17">
        <f t="shared" ref="J202:J203" si="293">K202+L202+M202+N202+O202</f>
        <v>0</v>
      </c>
      <c r="K202" s="17">
        <f t="shared" ref="K202:K203" si="294">L202+M202+N202+O202+P202</f>
        <v>0</v>
      </c>
      <c r="L202" s="17">
        <f t="shared" ref="L202:L203" si="295">M202+N202+O202+P202+Q202</f>
        <v>0</v>
      </c>
      <c r="M202" s="17">
        <f t="shared" ref="M202:M203" si="296">N202+O202+P202+Q202+R202</f>
        <v>0</v>
      </c>
    </row>
    <row r="203" spans="1:13" ht="30.75" customHeight="1" outlineLevel="2" x14ac:dyDescent="0.25">
      <c r="A203" s="51"/>
      <c r="B203" s="45"/>
      <c r="C203" s="18" t="s">
        <v>109</v>
      </c>
      <c r="D203" s="28">
        <f t="shared" si="227"/>
        <v>0</v>
      </c>
      <c r="E203" s="17">
        <f t="shared" si="288"/>
        <v>0</v>
      </c>
      <c r="F203" s="17">
        <f t="shared" si="289"/>
        <v>0</v>
      </c>
      <c r="G203" s="17">
        <f t="shared" si="290"/>
        <v>0</v>
      </c>
      <c r="H203" s="17">
        <f t="shared" si="291"/>
        <v>0</v>
      </c>
      <c r="I203" s="17">
        <f t="shared" si="292"/>
        <v>0</v>
      </c>
      <c r="J203" s="17">
        <f t="shared" si="293"/>
        <v>0</v>
      </c>
      <c r="K203" s="17">
        <f t="shared" si="294"/>
        <v>0</v>
      </c>
      <c r="L203" s="17">
        <f t="shared" si="295"/>
        <v>0</v>
      </c>
      <c r="M203" s="17">
        <f t="shared" si="296"/>
        <v>0</v>
      </c>
    </row>
    <row r="204" spans="1:13" ht="30.75" customHeight="1" outlineLevel="2" x14ac:dyDescent="0.25">
      <c r="A204" s="51" t="s">
        <v>170</v>
      </c>
      <c r="B204" s="45" t="s">
        <v>171</v>
      </c>
      <c r="C204" s="18" t="s">
        <v>103</v>
      </c>
      <c r="D204" s="28">
        <f t="shared" si="227"/>
        <v>1700000</v>
      </c>
      <c r="E204" s="17">
        <f>E206+E210</f>
        <v>0</v>
      </c>
      <c r="F204" s="17">
        <f t="shared" ref="F204" si="297">F206+F210</f>
        <v>0</v>
      </c>
      <c r="G204" s="17">
        <f t="shared" ref="G204:M204" si="298">G206+G210</f>
        <v>1700000</v>
      </c>
      <c r="H204" s="17">
        <f t="shared" si="298"/>
        <v>0</v>
      </c>
      <c r="I204" s="17">
        <f t="shared" si="298"/>
        <v>0</v>
      </c>
      <c r="J204" s="17">
        <f t="shared" si="298"/>
        <v>0</v>
      </c>
      <c r="K204" s="17">
        <f t="shared" si="298"/>
        <v>0</v>
      </c>
      <c r="L204" s="17">
        <f t="shared" si="298"/>
        <v>0</v>
      </c>
      <c r="M204" s="17">
        <f t="shared" si="298"/>
        <v>0</v>
      </c>
    </row>
    <row r="205" spans="1:13" ht="30.75" customHeight="1" outlineLevel="2" x14ac:dyDescent="0.25">
      <c r="A205" s="51"/>
      <c r="B205" s="45"/>
      <c r="C205" s="18" t="s">
        <v>104</v>
      </c>
      <c r="D205" s="28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1:13" ht="47.25" customHeight="1" outlineLevel="2" x14ac:dyDescent="0.25">
      <c r="A206" s="51"/>
      <c r="B206" s="45"/>
      <c r="C206" s="18" t="s">
        <v>105</v>
      </c>
      <c r="D206" s="28">
        <f t="shared" si="227"/>
        <v>1700000</v>
      </c>
      <c r="E206" s="17">
        <f>E207+E208+E209</f>
        <v>0</v>
      </c>
      <c r="F206" s="17">
        <f t="shared" ref="F206" si="299">F207+F208+F209</f>
        <v>0</v>
      </c>
      <c r="G206" s="17">
        <f>G207+G208+G209</f>
        <v>1700000</v>
      </c>
      <c r="H206" s="17">
        <f t="shared" ref="H206:M206" si="300">H207+H208+H209</f>
        <v>0</v>
      </c>
      <c r="I206" s="17">
        <f t="shared" si="300"/>
        <v>0</v>
      </c>
      <c r="J206" s="17">
        <f t="shared" si="300"/>
        <v>0</v>
      </c>
      <c r="K206" s="17">
        <f t="shared" si="300"/>
        <v>0</v>
      </c>
      <c r="L206" s="17">
        <f t="shared" si="300"/>
        <v>0</v>
      </c>
      <c r="M206" s="17">
        <f t="shared" si="300"/>
        <v>0</v>
      </c>
    </row>
    <row r="207" spans="1:13" ht="30.75" customHeight="1" outlineLevel="2" x14ac:dyDescent="0.25">
      <c r="A207" s="51"/>
      <c r="B207" s="45"/>
      <c r="C207" s="18" t="s">
        <v>106</v>
      </c>
      <c r="D207" s="28">
        <f t="shared" si="227"/>
        <v>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</row>
    <row r="208" spans="1:13" ht="30.75" customHeight="1" outlineLevel="2" x14ac:dyDescent="0.25">
      <c r="A208" s="51"/>
      <c r="B208" s="45"/>
      <c r="C208" s="18" t="s">
        <v>107</v>
      </c>
      <c r="D208" s="28">
        <f t="shared" si="227"/>
        <v>1700000</v>
      </c>
      <c r="E208" s="17">
        <v>0</v>
      </c>
      <c r="F208" s="17">
        <v>0</v>
      </c>
      <c r="G208" s="17">
        <v>1700000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</row>
    <row r="209" spans="1:13" ht="30.75" customHeight="1" outlineLevel="2" x14ac:dyDescent="0.25">
      <c r="A209" s="51"/>
      <c r="B209" s="45"/>
      <c r="C209" s="18" t="s">
        <v>108</v>
      </c>
      <c r="D209" s="28">
        <f t="shared" si="227"/>
        <v>0</v>
      </c>
      <c r="E209" s="17">
        <f t="shared" ref="E209:E210" si="301">F209+G209+H209+I209+J209</f>
        <v>0</v>
      </c>
      <c r="F209" s="17">
        <f t="shared" ref="F209:F210" si="302">G209+H209+I209+J209+K209</f>
        <v>0</v>
      </c>
      <c r="G209" s="17">
        <f t="shared" ref="G209:G210" si="303">H209+I209+J209+K209+L209</f>
        <v>0</v>
      </c>
      <c r="H209" s="17">
        <f t="shared" ref="H209:H210" si="304">I209+J209+K209+L209+M209</f>
        <v>0</v>
      </c>
      <c r="I209" s="17">
        <f t="shared" ref="I209:I210" si="305">J209+K209+L209+M209+N209</f>
        <v>0</v>
      </c>
      <c r="J209" s="17">
        <f t="shared" ref="J209:J210" si="306">K209+L209+M209+N209+O209</f>
        <v>0</v>
      </c>
      <c r="K209" s="17">
        <f t="shared" ref="K209:K210" si="307">L209+M209+N209+O209+P209</f>
        <v>0</v>
      </c>
      <c r="L209" s="17">
        <f t="shared" ref="L209:L210" si="308">M209+N209+O209+P209+Q209</f>
        <v>0</v>
      </c>
      <c r="M209" s="17">
        <f t="shared" ref="M209:M210" si="309">N209+O209+P209+Q209+R209</f>
        <v>0</v>
      </c>
    </row>
    <row r="210" spans="1:13" ht="30.75" customHeight="1" outlineLevel="2" x14ac:dyDescent="0.25">
      <c r="A210" s="51"/>
      <c r="B210" s="45"/>
      <c r="C210" s="18" t="s">
        <v>109</v>
      </c>
      <c r="D210" s="28">
        <f t="shared" si="227"/>
        <v>0</v>
      </c>
      <c r="E210" s="17">
        <f t="shared" si="301"/>
        <v>0</v>
      </c>
      <c r="F210" s="17">
        <f t="shared" si="302"/>
        <v>0</v>
      </c>
      <c r="G210" s="17">
        <f t="shared" si="303"/>
        <v>0</v>
      </c>
      <c r="H210" s="17">
        <f t="shared" si="304"/>
        <v>0</v>
      </c>
      <c r="I210" s="17">
        <f t="shared" si="305"/>
        <v>0</v>
      </c>
      <c r="J210" s="17">
        <f t="shared" si="306"/>
        <v>0</v>
      </c>
      <c r="K210" s="17">
        <f t="shared" si="307"/>
        <v>0</v>
      </c>
      <c r="L210" s="17">
        <f t="shared" si="308"/>
        <v>0</v>
      </c>
      <c r="M210" s="17">
        <f t="shared" si="309"/>
        <v>0</v>
      </c>
    </row>
    <row r="211" spans="1:13" ht="30.75" customHeight="1" outlineLevel="1" x14ac:dyDescent="0.25">
      <c r="A211" s="45" t="s">
        <v>48</v>
      </c>
      <c r="B211" s="45" t="s">
        <v>49</v>
      </c>
      <c r="C211" s="18" t="s">
        <v>103</v>
      </c>
      <c r="D211" s="28">
        <f t="shared" si="227"/>
        <v>12932500</v>
      </c>
      <c r="E211" s="17">
        <f>E213+E217</f>
        <v>2400000</v>
      </c>
      <c r="F211" s="17">
        <f t="shared" ref="F211:G211" si="310">F213+F217</f>
        <v>2000000</v>
      </c>
      <c r="G211" s="17">
        <f t="shared" si="310"/>
        <v>1569200</v>
      </c>
      <c r="H211" s="17">
        <f t="shared" ref="H211:J211" si="311">H213+H217</f>
        <v>2321100</v>
      </c>
      <c r="I211" s="17">
        <f t="shared" si="311"/>
        <v>2321100</v>
      </c>
      <c r="J211" s="25">
        <f t="shared" si="311"/>
        <v>2321100</v>
      </c>
      <c r="K211" s="17">
        <v>0</v>
      </c>
      <c r="L211" s="17">
        <v>0</v>
      </c>
      <c r="M211" s="17">
        <v>0</v>
      </c>
    </row>
    <row r="212" spans="1:13" ht="30.75" customHeight="1" outlineLevel="1" x14ac:dyDescent="0.25">
      <c r="A212" s="45"/>
      <c r="B212" s="45"/>
      <c r="C212" s="18" t="s">
        <v>104</v>
      </c>
      <c r="D212" s="28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 ht="45" customHeight="1" outlineLevel="1" x14ac:dyDescent="0.25">
      <c r="A213" s="45"/>
      <c r="B213" s="45"/>
      <c r="C213" s="18" t="s">
        <v>105</v>
      </c>
      <c r="D213" s="28">
        <f t="shared" si="227"/>
        <v>12932500</v>
      </c>
      <c r="E213" s="17">
        <f>E214+E215+E216</f>
        <v>2400000</v>
      </c>
      <c r="F213" s="17">
        <f t="shared" ref="F213:G213" si="312">F214+F215+F216</f>
        <v>2000000</v>
      </c>
      <c r="G213" s="17">
        <f t="shared" si="312"/>
        <v>1569200</v>
      </c>
      <c r="H213" s="17">
        <f t="shared" ref="H213:M213" si="313">H214+H215+H216</f>
        <v>2321100</v>
      </c>
      <c r="I213" s="17">
        <f t="shared" si="313"/>
        <v>2321100</v>
      </c>
      <c r="J213" s="17">
        <f t="shared" si="313"/>
        <v>2321100</v>
      </c>
      <c r="K213" s="17">
        <f t="shared" si="313"/>
        <v>0</v>
      </c>
      <c r="L213" s="17">
        <f t="shared" si="313"/>
        <v>0</v>
      </c>
      <c r="M213" s="17">
        <f t="shared" si="313"/>
        <v>0</v>
      </c>
    </row>
    <row r="214" spans="1:13" ht="30.75" customHeight="1" outlineLevel="1" x14ac:dyDescent="0.25">
      <c r="A214" s="45"/>
      <c r="B214" s="45"/>
      <c r="C214" s="18" t="s">
        <v>106</v>
      </c>
      <c r="D214" s="28">
        <f t="shared" si="227"/>
        <v>0</v>
      </c>
      <c r="E214" s="17">
        <f t="shared" ref="E214" si="314">F214+G214+H214+I214+J214</f>
        <v>0</v>
      </c>
      <c r="F214" s="17">
        <f t="shared" ref="F214" si="315">G214+H214+I214+J214+K214</f>
        <v>0</v>
      </c>
      <c r="G214" s="17">
        <f t="shared" ref="G214" si="316">H214+I214+J214+K214+L214</f>
        <v>0</v>
      </c>
      <c r="H214" s="17">
        <f t="shared" ref="H214" si="317">I214+J214+K214+L214+M214</f>
        <v>0</v>
      </c>
      <c r="I214" s="17">
        <f t="shared" ref="I214" si="318">J214+K214+L214+M214+N214</f>
        <v>0</v>
      </c>
      <c r="J214" s="17">
        <f t="shared" ref="J214" si="319">K214+L214+M214+N214+O214</f>
        <v>0</v>
      </c>
      <c r="K214" s="17">
        <f t="shared" ref="K214" si="320">L214+M214+N214+O214+P214</f>
        <v>0</v>
      </c>
      <c r="L214" s="17">
        <f t="shared" ref="L214" si="321">M214+N214+O214+P214+Q214</f>
        <v>0</v>
      </c>
      <c r="M214" s="17">
        <f t="shared" ref="M214" si="322">N214+O214+P214+Q214+R214</f>
        <v>0</v>
      </c>
    </row>
    <row r="215" spans="1:13" ht="30.75" customHeight="1" outlineLevel="1" x14ac:dyDescent="0.25">
      <c r="A215" s="45"/>
      <c r="B215" s="45"/>
      <c r="C215" s="18" t="s">
        <v>107</v>
      </c>
      <c r="D215" s="28">
        <f t="shared" si="227"/>
        <v>12932500</v>
      </c>
      <c r="E215" s="17">
        <f>2659100-259100</f>
        <v>2400000</v>
      </c>
      <c r="F215" s="17">
        <f>2130500-130500</f>
        <v>2000000</v>
      </c>
      <c r="G215" s="17">
        <f>2425200-856000</f>
        <v>1569200</v>
      </c>
      <c r="H215" s="17">
        <v>2321100</v>
      </c>
      <c r="I215" s="17">
        <v>2321100</v>
      </c>
      <c r="J215" s="17">
        <v>2321100</v>
      </c>
      <c r="K215" s="17">
        <v>0</v>
      </c>
      <c r="L215" s="17">
        <v>0</v>
      </c>
      <c r="M215" s="17">
        <v>0</v>
      </c>
    </row>
    <row r="216" spans="1:13" ht="30.75" customHeight="1" outlineLevel="1" x14ac:dyDescent="0.25">
      <c r="A216" s="45"/>
      <c r="B216" s="45"/>
      <c r="C216" s="18" t="s">
        <v>108</v>
      </c>
      <c r="D216" s="28">
        <f t="shared" si="227"/>
        <v>0</v>
      </c>
      <c r="E216" s="17">
        <f t="shared" ref="E216:E217" si="323">F216+G216+H216+I216+J216</f>
        <v>0</v>
      </c>
      <c r="F216" s="17">
        <f t="shared" ref="F216:F217" si="324">G216+H216+I216+J216+K216</f>
        <v>0</v>
      </c>
      <c r="G216" s="17">
        <f t="shared" ref="G216:G217" si="325">H216+I216+J216+K216+L216</f>
        <v>0</v>
      </c>
      <c r="H216" s="17">
        <f t="shared" ref="H216:H217" si="326">I216+J216+K216+L216+M216</f>
        <v>0</v>
      </c>
      <c r="I216" s="17">
        <f t="shared" ref="I216:I217" si="327">J216+K216+L216+M216+N216</f>
        <v>0</v>
      </c>
      <c r="J216" s="17">
        <f t="shared" ref="J216:J217" si="328">K216+L216+M216+N216+O216</f>
        <v>0</v>
      </c>
      <c r="K216" s="17">
        <f t="shared" ref="K216:K217" si="329">L216+M216+N216+O216+P216</f>
        <v>0</v>
      </c>
      <c r="L216" s="17">
        <f t="shared" ref="L216:L217" si="330">M216+N216+O216+P216+Q216</f>
        <v>0</v>
      </c>
      <c r="M216" s="17">
        <f t="shared" ref="M216:M217" si="331">N216+O216+P216+Q216+R216</f>
        <v>0</v>
      </c>
    </row>
    <row r="217" spans="1:13" ht="30.75" customHeight="1" outlineLevel="1" x14ac:dyDescent="0.25">
      <c r="A217" s="45"/>
      <c r="B217" s="45"/>
      <c r="C217" s="18" t="s">
        <v>109</v>
      </c>
      <c r="D217" s="28">
        <f t="shared" si="227"/>
        <v>0</v>
      </c>
      <c r="E217" s="17">
        <f t="shared" si="323"/>
        <v>0</v>
      </c>
      <c r="F217" s="17">
        <f t="shared" si="324"/>
        <v>0</v>
      </c>
      <c r="G217" s="17">
        <f t="shared" si="325"/>
        <v>0</v>
      </c>
      <c r="H217" s="17">
        <f t="shared" si="326"/>
        <v>0</v>
      </c>
      <c r="I217" s="17">
        <f t="shared" si="327"/>
        <v>0</v>
      </c>
      <c r="J217" s="17">
        <f t="shared" si="328"/>
        <v>0</v>
      </c>
      <c r="K217" s="17">
        <f t="shared" si="329"/>
        <v>0</v>
      </c>
      <c r="L217" s="17">
        <f t="shared" si="330"/>
        <v>0</v>
      </c>
      <c r="M217" s="17">
        <f t="shared" si="331"/>
        <v>0</v>
      </c>
    </row>
    <row r="218" spans="1:13" ht="30.75" customHeight="1" outlineLevel="1" x14ac:dyDescent="0.25">
      <c r="A218" s="45" t="s">
        <v>50</v>
      </c>
      <c r="B218" s="45" t="s">
        <v>51</v>
      </c>
      <c r="C218" s="18" t="s">
        <v>103</v>
      </c>
      <c r="D218" s="28">
        <f t="shared" si="227"/>
        <v>27574115.120000001</v>
      </c>
      <c r="E218" s="17">
        <f>E220+E224</f>
        <v>4502961.12</v>
      </c>
      <c r="F218" s="17">
        <f t="shared" ref="F218:G218" si="332">F220+F224</f>
        <v>4478154</v>
      </c>
      <c r="G218" s="17">
        <f t="shared" si="332"/>
        <v>4508900</v>
      </c>
      <c r="H218" s="17">
        <f t="shared" ref="H218:M218" si="333">H220+H224</f>
        <v>4694700</v>
      </c>
      <c r="I218" s="17">
        <f t="shared" si="333"/>
        <v>4694700</v>
      </c>
      <c r="J218" s="17">
        <f t="shared" si="333"/>
        <v>4694700</v>
      </c>
      <c r="K218" s="17">
        <f t="shared" si="333"/>
        <v>0</v>
      </c>
      <c r="L218" s="17">
        <f t="shared" si="333"/>
        <v>0</v>
      </c>
      <c r="M218" s="17">
        <f t="shared" si="333"/>
        <v>0</v>
      </c>
    </row>
    <row r="219" spans="1:13" ht="30.75" customHeight="1" outlineLevel="1" x14ac:dyDescent="0.25">
      <c r="A219" s="45"/>
      <c r="B219" s="45"/>
      <c r="C219" s="18" t="s">
        <v>104</v>
      </c>
      <c r="D219" s="28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1:13" ht="47.25" customHeight="1" outlineLevel="1" x14ac:dyDescent="0.25">
      <c r="A220" s="45"/>
      <c r="B220" s="45"/>
      <c r="C220" s="18" t="s">
        <v>105</v>
      </c>
      <c r="D220" s="28">
        <f t="shared" si="227"/>
        <v>27574115.120000001</v>
      </c>
      <c r="E220" s="17">
        <f>E221+E222+E223</f>
        <v>4502961.12</v>
      </c>
      <c r="F220" s="17">
        <f t="shared" ref="F220:G220" si="334">F221+F222+F223</f>
        <v>4478154</v>
      </c>
      <c r="G220" s="17">
        <f t="shared" si="334"/>
        <v>4508900</v>
      </c>
      <c r="H220" s="17">
        <f t="shared" ref="H220:M220" si="335">H221+H222+H223</f>
        <v>4694700</v>
      </c>
      <c r="I220" s="17">
        <f t="shared" si="335"/>
        <v>4694700</v>
      </c>
      <c r="J220" s="23">
        <f t="shared" si="335"/>
        <v>4694700</v>
      </c>
      <c r="K220" s="23">
        <f t="shared" si="335"/>
        <v>0</v>
      </c>
      <c r="L220" s="23">
        <f t="shared" si="335"/>
        <v>0</v>
      </c>
      <c r="M220" s="23">
        <f t="shared" si="335"/>
        <v>0</v>
      </c>
    </row>
    <row r="221" spans="1:13" ht="30.75" customHeight="1" outlineLevel="1" x14ac:dyDescent="0.25">
      <c r="A221" s="45"/>
      <c r="B221" s="45"/>
      <c r="C221" s="18" t="s">
        <v>106</v>
      </c>
      <c r="D221" s="28">
        <f t="shared" si="227"/>
        <v>0</v>
      </c>
      <c r="E221" s="17">
        <f t="shared" ref="E221" si="336">F221+G221+H221+I221+J221</f>
        <v>0</v>
      </c>
      <c r="F221" s="17">
        <f t="shared" ref="F221" si="337">G221+H221+I221+J221+K221</f>
        <v>0</v>
      </c>
      <c r="G221" s="17">
        <f t="shared" ref="G221" si="338">H221+I221+J221+K221+L221</f>
        <v>0</v>
      </c>
      <c r="H221" s="17">
        <f t="shared" ref="H221" si="339">I221+J221+K221+L221+M221</f>
        <v>0</v>
      </c>
      <c r="I221" s="17">
        <f t="shared" ref="I221" si="340">J221+K221+L221+M221+N221</f>
        <v>0</v>
      </c>
      <c r="J221" s="17">
        <f t="shared" ref="J221" si="341">K221+L221+M221+N221+O221</f>
        <v>0</v>
      </c>
      <c r="K221" s="17">
        <f t="shared" ref="K221" si="342">L221+M221+N221+O221+P221</f>
        <v>0</v>
      </c>
      <c r="L221" s="17">
        <f t="shared" ref="L221" si="343">M221+N221+O221+P221+Q221</f>
        <v>0</v>
      </c>
      <c r="M221" s="17">
        <f t="shared" ref="M221" si="344">N221+O221+P221+Q221+R221</f>
        <v>0</v>
      </c>
    </row>
    <row r="222" spans="1:13" ht="30.75" customHeight="1" outlineLevel="1" x14ac:dyDescent="0.25">
      <c r="A222" s="45"/>
      <c r="B222" s="45"/>
      <c r="C222" s="18" t="s">
        <v>107</v>
      </c>
      <c r="D222" s="28">
        <f t="shared" si="227"/>
        <v>27574115.120000001</v>
      </c>
      <c r="E222" s="17">
        <f>1086608+3416353.12</f>
        <v>4502961.12</v>
      </c>
      <c r="F222" s="17">
        <v>4478154</v>
      </c>
      <c r="G222" s="12">
        <f>4708700-199800</f>
        <v>4508900</v>
      </c>
      <c r="H222" s="17">
        <v>4694700</v>
      </c>
      <c r="I222" s="17">
        <v>4694700</v>
      </c>
      <c r="J222" s="17">
        <v>4694700</v>
      </c>
      <c r="K222" s="17">
        <v>0</v>
      </c>
      <c r="L222" s="17">
        <v>0</v>
      </c>
      <c r="M222" s="17">
        <v>0</v>
      </c>
    </row>
    <row r="223" spans="1:13" ht="30.75" customHeight="1" outlineLevel="1" x14ac:dyDescent="0.25">
      <c r="A223" s="45"/>
      <c r="B223" s="45"/>
      <c r="C223" s="18" t="s">
        <v>108</v>
      </c>
      <c r="D223" s="28">
        <f t="shared" ref="D223:D286" si="345">E223+F223+G223+H223+I223+J223</f>
        <v>0</v>
      </c>
      <c r="E223" s="17">
        <f t="shared" ref="E223:E224" si="346">F223+G223+H223+I223+J223</f>
        <v>0</v>
      </c>
      <c r="F223" s="17">
        <f t="shared" ref="F223:F224" si="347">G223+H223+I223+J223+K223</f>
        <v>0</v>
      </c>
      <c r="G223" s="17">
        <f t="shared" ref="G223:G224" si="348">H223+I223+J223+K223+L223</f>
        <v>0</v>
      </c>
      <c r="H223" s="17">
        <f t="shared" ref="H223:H224" si="349">I223+J223+K223+L223+M223</f>
        <v>0</v>
      </c>
      <c r="I223" s="17">
        <f t="shared" ref="I223:I224" si="350">J223+K223+L223+M223+N223</f>
        <v>0</v>
      </c>
      <c r="J223" s="17">
        <f t="shared" ref="J223:J224" si="351">K223+L223+M223+N223+O223</f>
        <v>0</v>
      </c>
      <c r="K223" s="17">
        <f t="shared" ref="K223:K224" si="352">L223+M223+N223+O223+P223</f>
        <v>0</v>
      </c>
      <c r="L223" s="17">
        <f t="shared" ref="L223:L224" si="353">M223+N223+O223+P223+Q223</f>
        <v>0</v>
      </c>
      <c r="M223" s="17">
        <f t="shared" ref="M223:M224" si="354">N223+O223+P223+Q223+R223</f>
        <v>0</v>
      </c>
    </row>
    <row r="224" spans="1:13" ht="30.75" customHeight="1" outlineLevel="1" x14ac:dyDescent="0.25">
      <c r="A224" s="45"/>
      <c r="B224" s="45"/>
      <c r="C224" s="18" t="s">
        <v>109</v>
      </c>
      <c r="D224" s="28">
        <f t="shared" si="345"/>
        <v>0</v>
      </c>
      <c r="E224" s="17">
        <f t="shared" si="346"/>
        <v>0</v>
      </c>
      <c r="F224" s="17">
        <f t="shared" si="347"/>
        <v>0</v>
      </c>
      <c r="G224" s="17">
        <f t="shared" si="348"/>
        <v>0</v>
      </c>
      <c r="H224" s="17">
        <f t="shared" si="349"/>
        <v>0</v>
      </c>
      <c r="I224" s="17">
        <f t="shared" si="350"/>
        <v>0</v>
      </c>
      <c r="J224" s="17">
        <f t="shared" si="351"/>
        <v>0</v>
      </c>
      <c r="K224" s="17">
        <f t="shared" si="352"/>
        <v>0</v>
      </c>
      <c r="L224" s="17">
        <f t="shared" si="353"/>
        <v>0</v>
      </c>
      <c r="M224" s="17">
        <f t="shared" si="354"/>
        <v>0</v>
      </c>
    </row>
    <row r="225" spans="1:13" ht="30.75" customHeight="1" outlineLevel="1" x14ac:dyDescent="0.25">
      <c r="A225" s="45" t="s">
        <v>52</v>
      </c>
      <c r="B225" s="45" t="s">
        <v>53</v>
      </c>
      <c r="C225" s="18" t="s">
        <v>103</v>
      </c>
      <c r="D225" s="28">
        <f t="shared" si="345"/>
        <v>31112121.239999998</v>
      </c>
      <c r="E225" s="17">
        <f>E227+E231</f>
        <v>5497171.7200000007</v>
      </c>
      <c r="F225" s="17">
        <f t="shared" ref="F225:G225" si="355">F227+F231</f>
        <v>5473434.3500000006</v>
      </c>
      <c r="G225" s="17">
        <f t="shared" si="355"/>
        <v>5240909.0999999996</v>
      </c>
      <c r="H225" s="17">
        <f t="shared" ref="H225:J225" si="356">H227+H231</f>
        <v>5564141.4199999999</v>
      </c>
      <c r="I225" s="17">
        <f t="shared" si="356"/>
        <v>4809696.97</v>
      </c>
      <c r="J225" s="25">
        <f t="shared" si="356"/>
        <v>4526767.68</v>
      </c>
      <c r="K225" s="17">
        <v>0</v>
      </c>
      <c r="L225" s="17">
        <v>0</v>
      </c>
      <c r="M225" s="17">
        <v>0</v>
      </c>
    </row>
    <row r="226" spans="1:13" ht="30.75" customHeight="1" outlineLevel="1" x14ac:dyDescent="0.25">
      <c r="A226" s="45"/>
      <c r="B226" s="45"/>
      <c r="C226" s="18" t="s">
        <v>104</v>
      </c>
      <c r="D226" s="28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1:13" ht="49.5" customHeight="1" outlineLevel="1" x14ac:dyDescent="0.25">
      <c r="A227" s="45"/>
      <c r="B227" s="45"/>
      <c r="C227" s="18" t="s">
        <v>105</v>
      </c>
      <c r="D227" s="28">
        <f t="shared" si="345"/>
        <v>31112121.239999998</v>
      </c>
      <c r="E227" s="17">
        <f>E228+E229+E230</f>
        <v>5497171.7200000007</v>
      </c>
      <c r="F227" s="17">
        <f t="shared" ref="F227:G227" si="357">F228+F229+F230</f>
        <v>5473434.3500000006</v>
      </c>
      <c r="G227" s="17">
        <f t="shared" si="357"/>
        <v>5240909.0999999996</v>
      </c>
      <c r="H227" s="17">
        <f t="shared" ref="H227" si="358">H228+H229+H230</f>
        <v>5564141.4199999999</v>
      </c>
      <c r="I227" s="23">
        <f t="shared" ref="I227:M227" si="359">I228+I229+I230</f>
        <v>4809696.97</v>
      </c>
      <c r="J227" s="23">
        <f t="shared" si="359"/>
        <v>4526767.68</v>
      </c>
      <c r="K227" s="23">
        <f t="shared" si="359"/>
        <v>0</v>
      </c>
      <c r="L227" s="23">
        <f t="shared" si="359"/>
        <v>0</v>
      </c>
      <c r="M227" s="23">
        <f t="shared" si="359"/>
        <v>0</v>
      </c>
    </row>
    <row r="228" spans="1:13" ht="30.75" customHeight="1" outlineLevel="1" x14ac:dyDescent="0.25">
      <c r="A228" s="45"/>
      <c r="B228" s="45"/>
      <c r="C228" s="18" t="s">
        <v>106</v>
      </c>
      <c r="D228" s="28">
        <f t="shared" si="345"/>
        <v>311121.24000000005</v>
      </c>
      <c r="E228" s="17">
        <f>E235</f>
        <v>54971.72</v>
      </c>
      <c r="F228" s="17">
        <f t="shared" ref="F228:G228" si="360">F235</f>
        <v>54734.35</v>
      </c>
      <c r="G228" s="17">
        <f t="shared" si="360"/>
        <v>52409.100000000006</v>
      </c>
      <c r="H228" s="17">
        <f>H235</f>
        <v>55641.42</v>
      </c>
      <c r="I228" s="23">
        <f t="shared" ref="I228:M228" si="361">I235</f>
        <v>48096.97</v>
      </c>
      <c r="J228" s="23">
        <f t="shared" si="361"/>
        <v>45267.68</v>
      </c>
      <c r="K228" s="23">
        <f t="shared" si="361"/>
        <v>0</v>
      </c>
      <c r="L228" s="23">
        <f t="shared" si="361"/>
        <v>0</v>
      </c>
      <c r="M228" s="23">
        <f t="shared" si="361"/>
        <v>0</v>
      </c>
    </row>
    <row r="229" spans="1:13" ht="30.75" customHeight="1" outlineLevel="1" x14ac:dyDescent="0.25">
      <c r="A229" s="45"/>
      <c r="B229" s="45"/>
      <c r="C229" s="18" t="s">
        <v>107</v>
      </c>
      <c r="D229" s="28">
        <f t="shared" si="345"/>
        <v>8761526.0199999996</v>
      </c>
      <c r="E229" s="17">
        <f t="shared" ref="E229:G231" si="362">E236</f>
        <v>1523816.01</v>
      </c>
      <c r="F229" s="17">
        <f t="shared" si="362"/>
        <v>1517236.01</v>
      </c>
      <c r="G229" s="17">
        <f t="shared" si="362"/>
        <v>1452780</v>
      </c>
      <c r="H229" s="17">
        <f>H236</f>
        <v>1542380</v>
      </c>
      <c r="I229" s="23">
        <f t="shared" ref="I229:M229" si="363">I236</f>
        <v>1380864</v>
      </c>
      <c r="J229" s="23">
        <f t="shared" si="363"/>
        <v>1344450</v>
      </c>
      <c r="K229" s="23">
        <f t="shared" si="363"/>
        <v>0</v>
      </c>
      <c r="L229" s="23">
        <f t="shared" si="363"/>
        <v>0</v>
      </c>
      <c r="M229" s="23">
        <f t="shared" si="363"/>
        <v>0</v>
      </c>
    </row>
    <row r="230" spans="1:13" ht="30.75" customHeight="1" outlineLevel="1" x14ac:dyDescent="0.25">
      <c r="A230" s="45"/>
      <c r="B230" s="45"/>
      <c r="C230" s="18" t="s">
        <v>108</v>
      </c>
      <c r="D230" s="28">
        <f t="shared" si="345"/>
        <v>22039473.98</v>
      </c>
      <c r="E230" s="17">
        <f t="shared" si="362"/>
        <v>3918383.99</v>
      </c>
      <c r="F230" s="17">
        <f t="shared" si="362"/>
        <v>3901463.99</v>
      </c>
      <c r="G230" s="17">
        <f t="shared" si="362"/>
        <v>3735720</v>
      </c>
      <c r="H230" s="17">
        <f>H237</f>
        <v>3966120</v>
      </c>
      <c r="I230" s="23">
        <f t="shared" ref="I230:M230" si="364">I237</f>
        <v>3380736</v>
      </c>
      <c r="J230" s="23">
        <f t="shared" si="364"/>
        <v>3137050</v>
      </c>
      <c r="K230" s="23">
        <f t="shared" si="364"/>
        <v>0</v>
      </c>
      <c r="L230" s="23">
        <f t="shared" si="364"/>
        <v>0</v>
      </c>
      <c r="M230" s="23">
        <f t="shared" si="364"/>
        <v>0</v>
      </c>
    </row>
    <row r="231" spans="1:13" ht="30.75" customHeight="1" outlineLevel="1" x14ac:dyDescent="0.25">
      <c r="A231" s="45"/>
      <c r="B231" s="45"/>
      <c r="C231" s="18" t="s">
        <v>109</v>
      </c>
      <c r="D231" s="28">
        <f t="shared" si="345"/>
        <v>0</v>
      </c>
      <c r="E231" s="17">
        <f t="shared" si="362"/>
        <v>0</v>
      </c>
      <c r="F231" s="17">
        <f t="shared" si="362"/>
        <v>0</v>
      </c>
      <c r="G231" s="17">
        <f t="shared" si="362"/>
        <v>0</v>
      </c>
      <c r="H231" s="17">
        <f t="shared" ref="H231" si="365">H238</f>
        <v>0</v>
      </c>
      <c r="I231" s="23">
        <f t="shared" ref="I231:M231" si="366">I238</f>
        <v>0</v>
      </c>
      <c r="J231" s="23">
        <f t="shared" si="366"/>
        <v>0</v>
      </c>
      <c r="K231" s="23">
        <f t="shared" si="366"/>
        <v>0</v>
      </c>
      <c r="L231" s="23">
        <f t="shared" si="366"/>
        <v>0</v>
      </c>
      <c r="M231" s="23">
        <f t="shared" si="366"/>
        <v>0</v>
      </c>
    </row>
    <row r="232" spans="1:13" ht="30.75" customHeight="1" outlineLevel="2" x14ac:dyDescent="0.25">
      <c r="A232" s="45" t="s">
        <v>54</v>
      </c>
      <c r="B232" s="45" t="s">
        <v>123</v>
      </c>
      <c r="C232" s="18" t="s">
        <v>103</v>
      </c>
      <c r="D232" s="28">
        <f t="shared" si="345"/>
        <v>31112121.239999998</v>
      </c>
      <c r="E232" s="17">
        <f>E234+E238</f>
        <v>5497171.7200000007</v>
      </c>
      <c r="F232" s="17">
        <f t="shared" ref="F232:G232" si="367">F234+F238</f>
        <v>5473434.3500000006</v>
      </c>
      <c r="G232" s="17">
        <f t="shared" si="367"/>
        <v>5240909.0999999996</v>
      </c>
      <c r="H232" s="17">
        <f t="shared" ref="H232:K232" si="368">H234+H238</f>
        <v>5564141.4199999999</v>
      </c>
      <c r="I232" s="17">
        <f t="shared" si="368"/>
        <v>4809696.97</v>
      </c>
      <c r="J232" s="23">
        <f t="shared" si="368"/>
        <v>4526767.68</v>
      </c>
      <c r="K232" s="23">
        <f t="shared" si="368"/>
        <v>0</v>
      </c>
      <c r="L232" s="17">
        <v>0</v>
      </c>
      <c r="M232" s="17">
        <v>0</v>
      </c>
    </row>
    <row r="233" spans="1:13" ht="30.75" customHeight="1" outlineLevel="2" x14ac:dyDescent="0.25">
      <c r="A233" s="45"/>
      <c r="B233" s="45"/>
      <c r="C233" s="18" t="s">
        <v>104</v>
      </c>
      <c r="D233" s="28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1:13" ht="47.25" customHeight="1" outlineLevel="2" x14ac:dyDescent="0.25">
      <c r="A234" s="45"/>
      <c r="B234" s="45"/>
      <c r="C234" s="18" t="s">
        <v>105</v>
      </c>
      <c r="D234" s="28">
        <f t="shared" si="345"/>
        <v>31112121.239999998</v>
      </c>
      <c r="E234" s="17">
        <f>E235+E236+E237</f>
        <v>5497171.7200000007</v>
      </c>
      <c r="F234" s="17">
        <f t="shared" ref="F234:G234" si="369">F235+F236+F237</f>
        <v>5473434.3500000006</v>
      </c>
      <c r="G234" s="17">
        <f t="shared" si="369"/>
        <v>5240909.0999999996</v>
      </c>
      <c r="H234" s="17">
        <f t="shared" ref="H234:M234" si="370">H235+H236+H237</f>
        <v>5564141.4199999999</v>
      </c>
      <c r="I234" s="23">
        <f t="shared" si="370"/>
        <v>4809696.97</v>
      </c>
      <c r="J234" s="23">
        <f t="shared" si="370"/>
        <v>4526767.68</v>
      </c>
      <c r="K234" s="23">
        <f t="shared" si="370"/>
        <v>0</v>
      </c>
      <c r="L234" s="23">
        <f t="shared" si="370"/>
        <v>0</v>
      </c>
      <c r="M234" s="23">
        <f t="shared" si="370"/>
        <v>0</v>
      </c>
    </row>
    <row r="235" spans="1:13" ht="30.75" customHeight="1" outlineLevel="2" x14ac:dyDescent="0.25">
      <c r="A235" s="45"/>
      <c r="B235" s="45"/>
      <c r="C235" s="18" t="s">
        <v>106</v>
      </c>
      <c r="D235" s="28">
        <f t="shared" si="345"/>
        <v>311121.24000000005</v>
      </c>
      <c r="E235" s="17">
        <v>54971.72</v>
      </c>
      <c r="F235" s="17">
        <f>54810.11-75.76</f>
        <v>54734.35</v>
      </c>
      <c r="G235" s="17">
        <f>56240.41-3831.31</f>
        <v>52409.100000000006</v>
      </c>
      <c r="H235" s="17">
        <v>55641.42</v>
      </c>
      <c r="I235" s="17">
        <v>48096.97</v>
      </c>
      <c r="J235" s="17">
        <v>45267.68</v>
      </c>
      <c r="K235" s="17">
        <v>0</v>
      </c>
      <c r="L235" s="17">
        <v>0</v>
      </c>
      <c r="M235" s="17">
        <v>0</v>
      </c>
    </row>
    <row r="236" spans="1:13" ht="30.75" customHeight="1" outlineLevel="2" x14ac:dyDescent="0.25">
      <c r="A236" s="45"/>
      <c r="B236" s="45"/>
      <c r="C236" s="18" t="s">
        <v>107</v>
      </c>
      <c r="D236" s="28">
        <f t="shared" si="345"/>
        <v>8761526.0199999996</v>
      </c>
      <c r="E236" s="17">
        <v>1523816.01</v>
      </c>
      <c r="F236" s="17">
        <v>1517236.01</v>
      </c>
      <c r="G236" s="17">
        <f>1558984-106204</f>
        <v>1452780</v>
      </c>
      <c r="H236" s="17">
        <v>1542380</v>
      </c>
      <c r="I236" s="17">
        <v>1380864</v>
      </c>
      <c r="J236" s="17">
        <v>1344450</v>
      </c>
      <c r="K236" s="17">
        <v>0</v>
      </c>
      <c r="L236" s="17">
        <v>0</v>
      </c>
      <c r="M236" s="17">
        <v>0</v>
      </c>
    </row>
    <row r="237" spans="1:13" ht="30.75" customHeight="1" outlineLevel="2" x14ac:dyDescent="0.25">
      <c r="A237" s="45"/>
      <c r="B237" s="45"/>
      <c r="C237" s="18" t="s">
        <v>108</v>
      </c>
      <c r="D237" s="28">
        <f t="shared" si="345"/>
        <v>22039473.98</v>
      </c>
      <c r="E237" s="17">
        <v>3918383.99</v>
      </c>
      <c r="F237" s="17">
        <v>3901463.99</v>
      </c>
      <c r="G237" s="17">
        <f>4008816-273096</f>
        <v>3735720</v>
      </c>
      <c r="H237" s="17">
        <v>3966120</v>
      </c>
      <c r="I237" s="17">
        <v>3380736</v>
      </c>
      <c r="J237" s="17">
        <v>3137050</v>
      </c>
      <c r="K237" s="17">
        <v>0</v>
      </c>
      <c r="L237" s="17">
        <v>0</v>
      </c>
      <c r="M237" s="17">
        <v>0</v>
      </c>
    </row>
    <row r="238" spans="1:13" ht="30.75" customHeight="1" outlineLevel="2" x14ac:dyDescent="0.25">
      <c r="A238" s="45"/>
      <c r="B238" s="45"/>
      <c r="C238" s="18" t="s">
        <v>109</v>
      </c>
      <c r="D238" s="28">
        <f t="shared" si="345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</row>
    <row r="239" spans="1:13" ht="30.75" customHeight="1" outlineLevel="1" x14ac:dyDescent="0.25">
      <c r="A239" s="45" t="s">
        <v>129</v>
      </c>
      <c r="B239" s="45" t="s">
        <v>128</v>
      </c>
      <c r="C239" s="18" t="s">
        <v>103</v>
      </c>
      <c r="D239" s="28">
        <f t="shared" si="345"/>
        <v>0</v>
      </c>
      <c r="E239" s="17">
        <f>E241+E245</f>
        <v>0</v>
      </c>
      <c r="F239" s="17">
        <f t="shared" ref="F239:M239" si="371">F241+F245</f>
        <v>0</v>
      </c>
      <c r="G239" s="17">
        <f t="shared" si="371"/>
        <v>0</v>
      </c>
      <c r="H239" s="17">
        <f t="shared" si="371"/>
        <v>0</v>
      </c>
      <c r="I239" s="17">
        <f t="shared" si="371"/>
        <v>0</v>
      </c>
      <c r="J239" s="17">
        <f t="shared" si="371"/>
        <v>0</v>
      </c>
      <c r="K239" s="17">
        <f t="shared" si="371"/>
        <v>0</v>
      </c>
      <c r="L239" s="17">
        <f t="shared" si="371"/>
        <v>0</v>
      </c>
      <c r="M239" s="17">
        <f t="shared" si="371"/>
        <v>0</v>
      </c>
    </row>
    <row r="240" spans="1:13" ht="30.75" customHeight="1" outlineLevel="1" x14ac:dyDescent="0.25">
      <c r="A240" s="45"/>
      <c r="B240" s="45"/>
      <c r="C240" s="18" t="s">
        <v>104</v>
      </c>
      <c r="D240" s="28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1:13" ht="45" customHeight="1" outlineLevel="1" x14ac:dyDescent="0.25">
      <c r="A241" s="45"/>
      <c r="B241" s="45"/>
      <c r="C241" s="18" t="s">
        <v>105</v>
      </c>
      <c r="D241" s="28">
        <f t="shared" si="345"/>
        <v>0</v>
      </c>
      <c r="E241" s="17">
        <f>E242+E243+E244</f>
        <v>0</v>
      </c>
      <c r="F241" s="17">
        <f t="shared" ref="F241:M241" si="372">F242+F243+F244</f>
        <v>0</v>
      </c>
      <c r="G241" s="17">
        <f t="shared" si="372"/>
        <v>0</v>
      </c>
      <c r="H241" s="17">
        <f t="shared" si="372"/>
        <v>0</v>
      </c>
      <c r="I241" s="17">
        <f t="shared" si="372"/>
        <v>0</v>
      </c>
      <c r="J241" s="17">
        <f t="shared" si="372"/>
        <v>0</v>
      </c>
      <c r="K241" s="17">
        <f t="shared" si="372"/>
        <v>0</v>
      </c>
      <c r="L241" s="17">
        <f t="shared" si="372"/>
        <v>0</v>
      </c>
      <c r="M241" s="17">
        <f t="shared" si="372"/>
        <v>0</v>
      </c>
    </row>
    <row r="242" spans="1:13" ht="30.75" customHeight="1" outlineLevel="1" x14ac:dyDescent="0.25">
      <c r="A242" s="45"/>
      <c r="B242" s="45"/>
      <c r="C242" s="18" t="s">
        <v>106</v>
      </c>
      <c r="D242" s="28">
        <f t="shared" si="345"/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</row>
    <row r="243" spans="1:13" ht="30.75" customHeight="1" outlineLevel="1" x14ac:dyDescent="0.25">
      <c r="A243" s="45"/>
      <c r="B243" s="45"/>
      <c r="C243" s="18" t="s">
        <v>107</v>
      </c>
      <c r="D243" s="28">
        <f t="shared" si="345"/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</row>
    <row r="244" spans="1:13" ht="30.75" customHeight="1" outlineLevel="1" x14ac:dyDescent="0.25">
      <c r="A244" s="45"/>
      <c r="B244" s="45"/>
      <c r="C244" s="18" t="s">
        <v>108</v>
      </c>
      <c r="D244" s="28">
        <f t="shared" si="345"/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</row>
    <row r="245" spans="1:13" ht="30.75" customHeight="1" outlineLevel="1" x14ac:dyDescent="0.25">
      <c r="A245" s="45"/>
      <c r="B245" s="45"/>
      <c r="C245" s="18" t="s">
        <v>109</v>
      </c>
      <c r="D245" s="28">
        <f t="shared" si="345"/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</row>
    <row r="246" spans="1:13" ht="30.75" customHeight="1" outlineLevel="1" x14ac:dyDescent="0.25">
      <c r="A246" s="45" t="s">
        <v>56</v>
      </c>
      <c r="B246" s="45" t="s">
        <v>57</v>
      </c>
      <c r="C246" s="18" t="s">
        <v>103</v>
      </c>
      <c r="D246" s="28">
        <f t="shared" si="345"/>
        <v>248113</v>
      </c>
      <c r="E246" s="17">
        <f>E248+E252</f>
        <v>9650</v>
      </c>
      <c r="F246" s="17">
        <f t="shared" ref="F246:G246" si="373">F248+F252</f>
        <v>108463</v>
      </c>
      <c r="G246" s="17">
        <f t="shared" si="373"/>
        <v>60000</v>
      </c>
      <c r="H246" s="17">
        <f t="shared" ref="H246:I246" si="374">H248+H252</f>
        <v>70000</v>
      </c>
      <c r="I246" s="17">
        <f t="shared" si="374"/>
        <v>0</v>
      </c>
      <c r="J246" s="17">
        <f t="shared" ref="J246:M246" si="375">J248+J252</f>
        <v>0</v>
      </c>
      <c r="K246" s="17">
        <f t="shared" si="375"/>
        <v>0</v>
      </c>
      <c r="L246" s="17">
        <f t="shared" si="375"/>
        <v>0</v>
      </c>
      <c r="M246" s="17">
        <f t="shared" si="375"/>
        <v>0</v>
      </c>
    </row>
    <row r="247" spans="1:13" ht="30.75" customHeight="1" outlineLevel="1" x14ac:dyDescent="0.25">
      <c r="A247" s="45"/>
      <c r="B247" s="45"/>
      <c r="C247" s="18" t="s">
        <v>104</v>
      </c>
      <c r="D247" s="28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1:13" ht="47.25" customHeight="1" outlineLevel="1" x14ac:dyDescent="0.25">
      <c r="A248" s="45"/>
      <c r="B248" s="45"/>
      <c r="C248" s="18" t="s">
        <v>105</v>
      </c>
      <c r="D248" s="28">
        <f t="shared" si="345"/>
        <v>248113</v>
      </c>
      <c r="E248" s="17">
        <f>E249+E250+E251</f>
        <v>9650</v>
      </c>
      <c r="F248" s="17">
        <f t="shared" ref="F248:G248" si="376">F249+F250+F251</f>
        <v>108463</v>
      </c>
      <c r="G248" s="17">
        <f t="shared" si="376"/>
        <v>60000</v>
      </c>
      <c r="H248" s="17">
        <f t="shared" ref="H248:I248" si="377">H249+H250+H251</f>
        <v>70000</v>
      </c>
      <c r="I248" s="17">
        <f t="shared" si="377"/>
        <v>0</v>
      </c>
      <c r="J248" s="17">
        <f t="shared" ref="J248:M248" si="378">J249+J250+J251</f>
        <v>0</v>
      </c>
      <c r="K248" s="17">
        <f t="shared" si="378"/>
        <v>0</v>
      </c>
      <c r="L248" s="17">
        <f t="shared" si="378"/>
        <v>0</v>
      </c>
      <c r="M248" s="17">
        <f t="shared" si="378"/>
        <v>0</v>
      </c>
    </row>
    <row r="249" spans="1:13" ht="30.75" customHeight="1" outlineLevel="1" x14ac:dyDescent="0.25">
      <c r="A249" s="45"/>
      <c r="B249" s="45"/>
      <c r="C249" s="18" t="s">
        <v>106</v>
      </c>
      <c r="D249" s="28">
        <f t="shared" si="345"/>
        <v>248113</v>
      </c>
      <c r="E249" s="17">
        <v>9650</v>
      </c>
      <c r="F249" s="17">
        <v>108463</v>
      </c>
      <c r="G249" s="17">
        <v>60000</v>
      </c>
      <c r="H249" s="17">
        <v>70000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</row>
    <row r="250" spans="1:13" ht="30.75" customHeight="1" outlineLevel="1" x14ac:dyDescent="0.25">
      <c r="A250" s="45"/>
      <c r="B250" s="45"/>
      <c r="C250" s="18" t="s">
        <v>107</v>
      </c>
      <c r="D250" s="28">
        <f t="shared" si="345"/>
        <v>0</v>
      </c>
      <c r="E250" s="17">
        <f t="shared" ref="E250:E252" si="379">F250+G250+H250+I250+J250</f>
        <v>0</v>
      </c>
      <c r="F250" s="17">
        <f t="shared" ref="F250:F252" si="380">G250+H250+I250+J250+K250</f>
        <v>0</v>
      </c>
      <c r="G250" s="17">
        <f t="shared" ref="G250:G252" si="381">H250+I250+J250+K250+L250</f>
        <v>0</v>
      </c>
      <c r="H250" s="17">
        <f t="shared" ref="H250:H252" si="382">I250+J250+K250+L250+M250</f>
        <v>0</v>
      </c>
      <c r="I250" s="17">
        <f t="shared" ref="I250:I252" si="383">J250+K250+L250+M250+N250</f>
        <v>0</v>
      </c>
      <c r="J250" s="17">
        <f t="shared" ref="J250:J252" si="384">K250+L250+M250+N250+O250</f>
        <v>0</v>
      </c>
      <c r="K250" s="17">
        <f t="shared" ref="K250:K252" si="385">L250+M250+N250+O250+P250</f>
        <v>0</v>
      </c>
      <c r="L250" s="17">
        <f t="shared" ref="L250:L252" si="386">M250+N250+O250+P250+Q250</f>
        <v>0</v>
      </c>
      <c r="M250" s="17">
        <f t="shared" ref="M250:M252" si="387">N250+O250+P250+Q250+R250</f>
        <v>0</v>
      </c>
    </row>
    <row r="251" spans="1:13" ht="30.75" customHeight="1" outlineLevel="1" x14ac:dyDescent="0.25">
      <c r="A251" s="45"/>
      <c r="B251" s="45"/>
      <c r="C251" s="18" t="s">
        <v>108</v>
      </c>
      <c r="D251" s="28">
        <f t="shared" si="345"/>
        <v>0</v>
      </c>
      <c r="E251" s="17">
        <f t="shared" si="379"/>
        <v>0</v>
      </c>
      <c r="F251" s="17">
        <f t="shared" si="380"/>
        <v>0</v>
      </c>
      <c r="G251" s="17">
        <f t="shared" si="381"/>
        <v>0</v>
      </c>
      <c r="H251" s="17">
        <f t="shared" si="382"/>
        <v>0</v>
      </c>
      <c r="I251" s="17">
        <f t="shared" si="383"/>
        <v>0</v>
      </c>
      <c r="J251" s="17">
        <f t="shared" si="384"/>
        <v>0</v>
      </c>
      <c r="K251" s="17">
        <f t="shared" si="385"/>
        <v>0</v>
      </c>
      <c r="L251" s="17">
        <f t="shared" si="386"/>
        <v>0</v>
      </c>
      <c r="M251" s="17">
        <f t="shared" si="387"/>
        <v>0</v>
      </c>
    </row>
    <row r="252" spans="1:13" ht="30.75" customHeight="1" outlineLevel="1" x14ac:dyDescent="0.25">
      <c r="A252" s="45"/>
      <c r="B252" s="45"/>
      <c r="C252" s="18" t="s">
        <v>109</v>
      </c>
      <c r="D252" s="28">
        <f t="shared" si="345"/>
        <v>0</v>
      </c>
      <c r="E252" s="17">
        <f t="shared" si="379"/>
        <v>0</v>
      </c>
      <c r="F252" s="17">
        <f t="shared" si="380"/>
        <v>0</v>
      </c>
      <c r="G252" s="17">
        <f t="shared" si="381"/>
        <v>0</v>
      </c>
      <c r="H252" s="17">
        <f t="shared" si="382"/>
        <v>0</v>
      </c>
      <c r="I252" s="17">
        <f t="shared" si="383"/>
        <v>0</v>
      </c>
      <c r="J252" s="17">
        <f t="shared" si="384"/>
        <v>0</v>
      </c>
      <c r="K252" s="17">
        <f t="shared" si="385"/>
        <v>0</v>
      </c>
      <c r="L252" s="17">
        <f t="shared" si="386"/>
        <v>0</v>
      </c>
      <c r="M252" s="17">
        <f t="shared" si="387"/>
        <v>0</v>
      </c>
    </row>
    <row r="253" spans="1:13" ht="30.75" customHeight="1" outlineLevel="1" x14ac:dyDescent="0.25">
      <c r="A253" s="45" t="s">
        <v>58</v>
      </c>
      <c r="B253" s="45" t="s">
        <v>164</v>
      </c>
      <c r="C253" s="18" t="s">
        <v>103</v>
      </c>
      <c r="D253" s="28">
        <f t="shared" si="345"/>
        <v>47281700</v>
      </c>
      <c r="E253" s="17">
        <f>E255+E259</f>
        <v>12215600</v>
      </c>
      <c r="F253" s="17">
        <f t="shared" ref="F253:G253" si="388">F255+F259</f>
        <v>12400300</v>
      </c>
      <c r="G253" s="17">
        <f t="shared" si="388"/>
        <v>22665800</v>
      </c>
      <c r="H253" s="17">
        <f t="shared" ref="H253:I253" si="389">H255+H259</f>
        <v>0</v>
      </c>
      <c r="I253" s="17">
        <f t="shared" si="389"/>
        <v>0</v>
      </c>
      <c r="J253" s="17">
        <f t="shared" ref="J253:M253" si="390">J255+J259</f>
        <v>0</v>
      </c>
      <c r="K253" s="17">
        <f t="shared" si="390"/>
        <v>0</v>
      </c>
      <c r="L253" s="17">
        <f t="shared" si="390"/>
        <v>0</v>
      </c>
      <c r="M253" s="17">
        <f t="shared" si="390"/>
        <v>0</v>
      </c>
    </row>
    <row r="254" spans="1:13" ht="30.75" customHeight="1" outlineLevel="1" x14ac:dyDescent="0.25">
      <c r="A254" s="45"/>
      <c r="B254" s="45"/>
      <c r="C254" s="18" t="s">
        <v>104</v>
      </c>
      <c r="D254" s="28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1:13" ht="44.25" customHeight="1" outlineLevel="1" x14ac:dyDescent="0.25">
      <c r="A255" s="45"/>
      <c r="B255" s="45"/>
      <c r="C255" s="18" t="s">
        <v>105</v>
      </c>
      <c r="D255" s="28">
        <f t="shared" si="345"/>
        <v>47281700</v>
      </c>
      <c r="E255" s="17">
        <f>E256+E257+E258</f>
        <v>12215600</v>
      </c>
      <c r="F255" s="17">
        <f t="shared" ref="F255:G255" si="391">F256+F257+F258</f>
        <v>12400300</v>
      </c>
      <c r="G255" s="17">
        <f t="shared" si="391"/>
        <v>22665800</v>
      </c>
      <c r="H255" s="17">
        <f t="shared" ref="H255:I255" si="392">H256+H257+H258</f>
        <v>0</v>
      </c>
      <c r="I255" s="17">
        <f t="shared" si="392"/>
        <v>0</v>
      </c>
      <c r="J255" s="17">
        <f t="shared" ref="J255:M255" si="393">J256+J257+J258</f>
        <v>0</v>
      </c>
      <c r="K255" s="17">
        <f t="shared" si="393"/>
        <v>0</v>
      </c>
      <c r="L255" s="17">
        <f t="shared" si="393"/>
        <v>0</v>
      </c>
      <c r="M255" s="17">
        <f t="shared" si="393"/>
        <v>0</v>
      </c>
    </row>
    <row r="256" spans="1:13" ht="30.75" customHeight="1" outlineLevel="1" x14ac:dyDescent="0.25">
      <c r="A256" s="45"/>
      <c r="B256" s="45"/>
      <c r="C256" s="18" t="s">
        <v>106</v>
      </c>
      <c r="D256" s="28">
        <f t="shared" si="345"/>
        <v>0</v>
      </c>
      <c r="E256" s="17">
        <f t="shared" ref="E256:E257" si="394">F256+G256+H256+I256+J256</f>
        <v>0</v>
      </c>
      <c r="F256" s="17">
        <f t="shared" ref="F256:F257" si="395">G256+H256+I256+J256+K256</f>
        <v>0</v>
      </c>
      <c r="G256" s="17">
        <f t="shared" ref="G256:G257" si="396">H256+I256+J256+K256+L256</f>
        <v>0</v>
      </c>
      <c r="H256" s="17">
        <f t="shared" ref="H256:H257" si="397">I256+J256+K256+L256+M256</f>
        <v>0</v>
      </c>
      <c r="I256" s="17">
        <f t="shared" ref="I256:I257" si="398">J256+K256+L256+M256+N256</f>
        <v>0</v>
      </c>
      <c r="J256" s="17">
        <f t="shared" ref="J256:J257" si="399">K256+L256+M256+N256+O256</f>
        <v>0</v>
      </c>
      <c r="K256" s="17">
        <f t="shared" ref="K256:K257" si="400">L256+M256+N256+O256+P256</f>
        <v>0</v>
      </c>
      <c r="L256" s="17">
        <f t="shared" ref="L256:L257" si="401">M256+N256+O256+P256+Q256</f>
        <v>0</v>
      </c>
      <c r="M256" s="17">
        <f t="shared" ref="M256:M257" si="402">N256+O256+P256+Q256+R256</f>
        <v>0</v>
      </c>
    </row>
    <row r="257" spans="1:13" ht="30.75" customHeight="1" outlineLevel="1" x14ac:dyDescent="0.25">
      <c r="A257" s="45"/>
      <c r="B257" s="45"/>
      <c r="C257" s="18" t="s">
        <v>107</v>
      </c>
      <c r="D257" s="28">
        <f t="shared" si="345"/>
        <v>0</v>
      </c>
      <c r="E257" s="17">
        <f t="shared" si="394"/>
        <v>0</v>
      </c>
      <c r="F257" s="17">
        <f t="shared" si="395"/>
        <v>0</v>
      </c>
      <c r="G257" s="17">
        <f t="shared" si="396"/>
        <v>0</v>
      </c>
      <c r="H257" s="17">
        <f t="shared" si="397"/>
        <v>0</v>
      </c>
      <c r="I257" s="17">
        <f t="shared" si="398"/>
        <v>0</v>
      </c>
      <c r="J257" s="17">
        <f t="shared" si="399"/>
        <v>0</v>
      </c>
      <c r="K257" s="17">
        <f t="shared" si="400"/>
        <v>0</v>
      </c>
      <c r="L257" s="17">
        <f t="shared" si="401"/>
        <v>0</v>
      </c>
      <c r="M257" s="17">
        <f t="shared" si="402"/>
        <v>0</v>
      </c>
    </row>
    <row r="258" spans="1:13" ht="30.75" customHeight="1" outlineLevel="1" x14ac:dyDescent="0.25">
      <c r="A258" s="45"/>
      <c r="B258" s="45"/>
      <c r="C258" s="18" t="s">
        <v>108</v>
      </c>
      <c r="D258" s="28">
        <f t="shared" si="345"/>
        <v>47281700</v>
      </c>
      <c r="E258" s="17">
        <v>12215600</v>
      </c>
      <c r="F258" s="17">
        <v>12400300</v>
      </c>
      <c r="G258" s="17">
        <f>12277900+2037300+8350600</f>
        <v>22665800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</row>
    <row r="259" spans="1:13" ht="30.75" customHeight="1" outlineLevel="1" x14ac:dyDescent="0.25">
      <c r="A259" s="45"/>
      <c r="B259" s="45"/>
      <c r="C259" s="18" t="s">
        <v>109</v>
      </c>
      <c r="D259" s="28">
        <f t="shared" si="345"/>
        <v>0</v>
      </c>
      <c r="E259" s="17">
        <f t="shared" ref="E259" si="403">F259+G259+H259+I259+J259</f>
        <v>0</v>
      </c>
      <c r="F259" s="17">
        <f t="shared" ref="F259" si="404">G259+H259+I259+J259+K259</f>
        <v>0</v>
      </c>
      <c r="G259" s="17">
        <f t="shared" ref="G259" si="405">H259+I259+J259+K259+L259</f>
        <v>0</v>
      </c>
      <c r="H259" s="17">
        <f t="shared" ref="H259" si="406">I259+J259+K259+L259+M259</f>
        <v>0</v>
      </c>
      <c r="I259" s="17">
        <f t="shared" ref="I259" si="407">J259+K259+L259+M259+N259</f>
        <v>0</v>
      </c>
      <c r="J259" s="17">
        <f t="shared" ref="J259" si="408">K259+L259+M259+N259+O259</f>
        <v>0</v>
      </c>
      <c r="K259" s="17">
        <f t="shared" ref="K259" si="409">L259+M259+N259+O259+P259</f>
        <v>0</v>
      </c>
      <c r="L259" s="17">
        <f t="shared" ref="L259" si="410">M259+N259+O259+P259+Q259</f>
        <v>0</v>
      </c>
      <c r="M259" s="17">
        <f t="shared" ref="M259" si="411">N259+O259+P259+Q259+R259</f>
        <v>0</v>
      </c>
    </row>
    <row r="260" spans="1:13" ht="30.75" customHeight="1" outlineLevel="2" x14ac:dyDescent="0.25">
      <c r="A260" s="45" t="s">
        <v>167</v>
      </c>
      <c r="B260" s="45" t="s">
        <v>164</v>
      </c>
      <c r="C260" s="18" t="s">
        <v>103</v>
      </c>
      <c r="D260" s="28">
        <f t="shared" si="345"/>
        <v>47281700</v>
      </c>
      <c r="E260" s="17">
        <f>E262+E266</f>
        <v>12215600</v>
      </c>
      <c r="F260" s="17">
        <f t="shared" ref="F260:M260" si="412">F262+F266</f>
        <v>12400300</v>
      </c>
      <c r="G260" s="17">
        <f t="shared" si="412"/>
        <v>22665800</v>
      </c>
      <c r="H260" s="17">
        <f t="shared" si="412"/>
        <v>0</v>
      </c>
      <c r="I260" s="17">
        <f t="shared" si="412"/>
        <v>0</v>
      </c>
      <c r="J260" s="17">
        <f t="shared" si="412"/>
        <v>0</v>
      </c>
      <c r="K260" s="17">
        <f t="shared" si="412"/>
        <v>0</v>
      </c>
      <c r="L260" s="17">
        <f t="shared" si="412"/>
        <v>0</v>
      </c>
      <c r="M260" s="17">
        <f t="shared" si="412"/>
        <v>0</v>
      </c>
    </row>
    <row r="261" spans="1:13" ht="30.75" customHeight="1" outlineLevel="2" x14ac:dyDescent="0.25">
      <c r="A261" s="45"/>
      <c r="B261" s="45"/>
      <c r="C261" s="18" t="s">
        <v>104</v>
      </c>
      <c r="D261" s="28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 ht="44.25" customHeight="1" outlineLevel="2" x14ac:dyDescent="0.25">
      <c r="A262" s="45"/>
      <c r="B262" s="45"/>
      <c r="C262" s="18" t="s">
        <v>105</v>
      </c>
      <c r="D262" s="28">
        <f t="shared" si="345"/>
        <v>47281700</v>
      </c>
      <c r="E262" s="17">
        <f>E263+E264+E265</f>
        <v>12215600</v>
      </c>
      <c r="F262" s="17">
        <f t="shared" ref="F262:M262" si="413">F263+F264+F265</f>
        <v>12400300</v>
      </c>
      <c r="G262" s="17">
        <f t="shared" si="413"/>
        <v>22665800</v>
      </c>
      <c r="H262" s="17">
        <f t="shared" si="413"/>
        <v>0</v>
      </c>
      <c r="I262" s="17">
        <f t="shared" si="413"/>
        <v>0</v>
      </c>
      <c r="J262" s="17">
        <f t="shared" si="413"/>
        <v>0</v>
      </c>
      <c r="K262" s="17">
        <f t="shared" si="413"/>
        <v>0</v>
      </c>
      <c r="L262" s="17">
        <f t="shared" si="413"/>
        <v>0</v>
      </c>
      <c r="M262" s="17">
        <f t="shared" si="413"/>
        <v>0</v>
      </c>
    </row>
    <row r="263" spans="1:13" ht="30.75" customHeight="1" outlineLevel="2" x14ac:dyDescent="0.25">
      <c r="A263" s="45"/>
      <c r="B263" s="45"/>
      <c r="C263" s="18" t="s">
        <v>106</v>
      </c>
      <c r="D263" s="28">
        <f t="shared" si="345"/>
        <v>0</v>
      </c>
      <c r="E263" s="17">
        <f t="shared" ref="E263:E264" si="414">F263+G263+H263+I263+J263</f>
        <v>0</v>
      </c>
      <c r="F263" s="17">
        <f t="shared" ref="F263:F264" si="415">G263+H263+I263+J263+K263</f>
        <v>0</v>
      </c>
      <c r="G263" s="17">
        <f t="shared" ref="G263:G264" si="416">H263+I263+J263+K263+L263</f>
        <v>0</v>
      </c>
      <c r="H263" s="17">
        <f t="shared" ref="H263:H264" si="417">I263+J263+K263+L263+M263</f>
        <v>0</v>
      </c>
      <c r="I263" s="17">
        <f t="shared" ref="I263:I264" si="418">J263+K263+L263+M263+N263</f>
        <v>0</v>
      </c>
      <c r="J263" s="17">
        <f t="shared" ref="J263:J264" si="419">K263+L263+M263+N263+O263</f>
        <v>0</v>
      </c>
      <c r="K263" s="17">
        <f t="shared" ref="K263:K264" si="420">L263+M263+N263+O263+P263</f>
        <v>0</v>
      </c>
      <c r="L263" s="17">
        <f t="shared" ref="L263:L264" si="421">M263+N263+O263+P263+Q263</f>
        <v>0</v>
      </c>
      <c r="M263" s="17">
        <f t="shared" ref="M263:M264" si="422">N263+O263+P263+Q263+R263</f>
        <v>0</v>
      </c>
    </row>
    <row r="264" spans="1:13" ht="30.75" customHeight="1" outlineLevel="2" x14ac:dyDescent="0.25">
      <c r="A264" s="45"/>
      <c r="B264" s="45"/>
      <c r="C264" s="18" t="s">
        <v>107</v>
      </c>
      <c r="D264" s="28">
        <f t="shared" si="345"/>
        <v>0</v>
      </c>
      <c r="E264" s="17">
        <f t="shared" si="414"/>
        <v>0</v>
      </c>
      <c r="F264" s="17">
        <f t="shared" si="415"/>
        <v>0</v>
      </c>
      <c r="G264" s="17">
        <f t="shared" si="416"/>
        <v>0</v>
      </c>
      <c r="H264" s="17">
        <f t="shared" si="417"/>
        <v>0</v>
      </c>
      <c r="I264" s="17">
        <f t="shared" si="418"/>
        <v>0</v>
      </c>
      <c r="J264" s="17">
        <f t="shared" si="419"/>
        <v>0</v>
      </c>
      <c r="K264" s="17">
        <f t="shared" si="420"/>
        <v>0</v>
      </c>
      <c r="L264" s="17">
        <f t="shared" si="421"/>
        <v>0</v>
      </c>
      <c r="M264" s="17">
        <f t="shared" si="422"/>
        <v>0</v>
      </c>
    </row>
    <row r="265" spans="1:13" ht="30.75" customHeight="1" outlineLevel="2" x14ac:dyDescent="0.25">
      <c r="A265" s="45"/>
      <c r="B265" s="45"/>
      <c r="C265" s="18" t="s">
        <v>108</v>
      </c>
      <c r="D265" s="28">
        <f t="shared" si="345"/>
        <v>47281700</v>
      </c>
      <c r="E265" s="17">
        <v>12215600</v>
      </c>
      <c r="F265" s="17">
        <v>12400300</v>
      </c>
      <c r="G265" s="17">
        <f>12277900+2037300+8350600</f>
        <v>22665800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</row>
    <row r="266" spans="1:13" ht="30.75" customHeight="1" outlineLevel="2" x14ac:dyDescent="0.25">
      <c r="A266" s="45"/>
      <c r="B266" s="45"/>
      <c r="C266" s="18" t="s">
        <v>109</v>
      </c>
      <c r="D266" s="28">
        <f t="shared" si="345"/>
        <v>0</v>
      </c>
      <c r="E266" s="17">
        <f t="shared" ref="E266" si="423">F266+G266+H266+I266+J266</f>
        <v>0</v>
      </c>
      <c r="F266" s="17">
        <f t="shared" ref="F266" si="424">G266+H266+I266+J266+K266</f>
        <v>0</v>
      </c>
      <c r="G266" s="17">
        <f t="shared" ref="G266" si="425">H266+I266+J266+K266+L266</f>
        <v>0</v>
      </c>
      <c r="H266" s="17">
        <f t="shared" ref="H266" si="426">I266+J266+K266+L266+M266</f>
        <v>0</v>
      </c>
      <c r="I266" s="17">
        <f t="shared" ref="I266" si="427">J266+K266+L266+M266+N266</f>
        <v>0</v>
      </c>
      <c r="J266" s="17">
        <f t="shared" ref="J266" si="428">K266+L266+M266+N266+O266</f>
        <v>0</v>
      </c>
      <c r="K266" s="17">
        <f t="shared" ref="K266" si="429">L266+M266+N266+O266+P266</f>
        <v>0</v>
      </c>
      <c r="L266" s="17">
        <f t="shared" ref="L266" si="430">M266+N266+O266+P266+Q266</f>
        <v>0</v>
      </c>
      <c r="M266" s="17">
        <f t="shared" ref="M266" si="431">N266+O266+P266+Q266+R266</f>
        <v>0</v>
      </c>
    </row>
    <row r="267" spans="1:13" ht="30.75" customHeight="1" outlineLevel="1" x14ac:dyDescent="0.25">
      <c r="A267" s="45" t="s">
        <v>145</v>
      </c>
      <c r="B267" s="45" t="s">
        <v>146</v>
      </c>
      <c r="C267" s="18" t="s">
        <v>103</v>
      </c>
      <c r="D267" s="28">
        <f t="shared" si="345"/>
        <v>44409.96</v>
      </c>
      <c r="E267" s="17">
        <f>E269+E273</f>
        <v>0</v>
      </c>
      <c r="F267" s="17">
        <f>F269+F273</f>
        <v>0</v>
      </c>
      <c r="G267" s="17">
        <f>G274</f>
        <v>44409.96</v>
      </c>
      <c r="H267" s="17">
        <f t="shared" ref="H267:L267" si="432">H274</f>
        <v>0</v>
      </c>
      <c r="I267" s="17">
        <f t="shared" si="432"/>
        <v>0</v>
      </c>
      <c r="J267" s="17">
        <f t="shared" si="432"/>
        <v>0</v>
      </c>
      <c r="K267" s="17">
        <f t="shared" si="432"/>
        <v>0</v>
      </c>
      <c r="L267" s="17">
        <f t="shared" si="432"/>
        <v>0</v>
      </c>
      <c r="M267" s="17">
        <f>M274</f>
        <v>0</v>
      </c>
    </row>
    <row r="268" spans="1:13" ht="30.75" customHeight="1" outlineLevel="1" x14ac:dyDescent="0.25">
      <c r="A268" s="45"/>
      <c r="B268" s="45"/>
      <c r="C268" s="18" t="s">
        <v>104</v>
      </c>
      <c r="D268" s="28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1:13" ht="48.75" customHeight="1" outlineLevel="1" x14ac:dyDescent="0.25">
      <c r="A269" s="45"/>
      <c r="B269" s="45"/>
      <c r="C269" s="18" t="s">
        <v>105</v>
      </c>
      <c r="D269" s="28">
        <f t="shared" si="345"/>
        <v>44409.96</v>
      </c>
      <c r="E269" s="17">
        <f>E270+E271+E272</f>
        <v>0</v>
      </c>
      <c r="F269" s="17">
        <f>F270+F271+F272</f>
        <v>0</v>
      </c>
      <c r="G269" s="17">
        <f>G270+G271+G272</f>
        <v>44409.96</v>
      </c>
      <c r="H269" s="17">
        <f t="shared" ref="H269:M269" si="433">H270+H271+H272</f>
        <v>0</v>
      </c>
      <c r="I269" s="17">
        <f t="shared" si="433"/>
        <v>0</v>
      </c>
      <c r="J269" s="17">
        <f t="shared" si="433"/>
        <v>0</v>
      </c>
      <c r="K269" s="17">
        <f t="shared" si="433"/>
        <v>0</v>
      </c>
      <c r="L269" s="17">
        <f t="shared" si="433"/>
        <v>0</v>
      </c>
      <c r="M269" s="17">
        <f t="shared" si="433"/>
        <v>0</v>
      </c>
    </row>
    <row r="270" spans="1:13" ht="30.75" customHeight="1" outlineLevel="1" x14ac:dyDescent="0.25">
      <c r="A270" s="45"/>
      <c r="B270" s="45"/>
      <c r="C270" s="18" t="s">
        <v>106</v>
      </c>
      <c r="D270" s="28">
        <f t="shared" si="345"/>
        <v>44409.96</v>
      </c>
      <c r="E270" s="17">
        <v>0</v>
      </c>
      <c r="F270" s="17">
        <v>0</v>
      </c>
      <c r="G270" s="17">
        <f>G277</f>
        <v>44409.96</v>
      </c>
      <c r="H270" s="17">
        <f t="shared" ref="H270:M270" si="434">H277</f>
        <v>0</v>
      </c>
      <c r="I270" s="17">
        <f t="shared" si="434"/>
        <v>0</v>
      </c>
      <c r="J270" s="17">
        <f t="shared" si="434"/>
        <v>0</v>
      </c>
      <c r="K270" s="17">
        <f t="shared" si="434"/>
        <v>0</v>
      </c>
      <c r="L270" s="17">
        <f t="shared" si="434"/>
        <v>0</v>
      </c>
      <c r="M270" s="17">
        <f t="shared" si="434"/>
        <v>0</v>
      </c>
    </row>
    <row r="271" spans="1:13" ht="30.75" customHeight="1" outlineLevel="1" x14ac:dyDescent="0.25">
      <c r="A271" s="45"/>
      <c r="B271" s="45"/>
      <c r="C271" s="18" t="s">
        <v>107</v>
      </c>
      <c r="D271" s="28">
        <f t="shared" si="345"/>
        <v>0</v>
      </c>
      <c r="E271" s="17">
        <v>0</v>
      </c>
      <c r="F271" s="17">
        <v>0</v>
      </c>
      <c r="G271" s="17">
        <f t="shared" ref="G271:M273" si="435">G278</f>
        <v>0</v>
      </c>
      <c r="H271" s="17">
        <f t="shared" si="435"/>
        <v>0</v>
      </c>
      <c r="I271" s="17">
        <f t="shared" si="435"/>
        <v>0</v>
      </c>
      <c r="J271" s="17">
        <f t="shared" si="435"/>
        <v>0</v>
      </c>
      <c r="K271" s="17">
        <f t="shared" si="435"/>
        <v>0</v>
      </c>
      <c r="L271" s="17">
        <f t="shared" si="435"/>
        <v>0</v>
      </c>
      <c r="M271" s="17">
        <f t="shared" si="435"/>
        <v>0</v>
      </c>
    </row>
    <row r="272" spans="1:13" ht="30.75" customHeight="1" outlineLevel="1" x14ac:dyDescent="0.25">
      <c r="A272" s="45"/>
      <c r="B272" s="45"/>
      <c r="C272" s="18" t="s">
        <v>108</v>
      </c>
      <c r="D272" s="28">
        <f t="shared" si="345"/>
        <v>0</v>
      </c>
      <c r="E272" s="17">
        <v>0</v>
      </c>
      <c r="F272" s="17">
        <v>0</v>
      </c>
      <c r="G272" s="17">
        <f t="shared" si="435"/>
        <v>0</v>
      </c>
      <c r="H272" s="17">
        <f t="shared" si="435"/>
        <v>0</v>
      </c>
      <c r="I272" s="17">
        <f t="shared" si="435"/>
        <v>0</v>
      </c>
      <c r="J272" s="17">
        <f t="shared" si="435"/>
        <v>0</v>
      </c>
      <c r="K272" s="17">
        <f t="shared" si="435"/>
        <v>0</v>
      </c>
      <c r="L272" s="17">
        <f t="shared" si="435"/>
        <v>0</v>
      </c>
      <c r="M272" s="17">
        <f t="shared" si="435"/>
        <v>0</v>
      </c>
    </row>
    <row r="273" spans="1:13" ht="30.75" customHeight="1" outlineLevel="1" x14ac:dyDescent="0.25">
      <c r="A273" s="45"/>
      <c r="B273" s="45"/>
      <c r="C273" s="18" t="s">
        <v>109</v>
      </c>
      <c r="D273" s="28">
        <f t="shared" si="345"/>
        <v>0</v>
      </c>
      <c r="E273" s="17">
        <v>0</v>
      </c>
      <c r="F273" s="17">
        <v>0</v>
      </c>
      <c r="G273" s="17">
        <f t="shared" si="435"/>
        <v>0</v>
      </c>
      <c r="H273" s="17">
        <f t="shared" si="435"/>
        <v>0</v>
      </c>
      <c r="I273" s="17">
        <f t="shared" si="435"/>
        <v>0</v>
      </c>
      <c r="J273" s="17">
        <f t="shared" si="435"/>
        <v>0</v>
      </c>
      <c r="K273" s="17">
        <f t="shared" si="435"/>
        <v>0</v>
      </c>
      <c r="L273" s="17">
        <f t="shared" si="435"/>
        <v>0</v>
      </c>
      <c r="M273" s="17">
        <f t="shared" si="435"/>
        <v>0</v>
      </c>
    </row>
    <row r="274" spans="1:13" ht="30.75" customHeight="1" outlineLevel="2" x14ac:dyDescent="0.25">
      <c r="A274" s="45" t="s">
        <v>174</v>
      </c>
      <c r="B274" s="45" t="s">
        <v>146</v>
      </c>
      <c r="C274" s="18" t="s">
        <v>103</v>
      </c>
      <c r="D274" s="28">
        <f t="shared" si="345"/>
        <v>44409.96</v>
      </c>
      <c r="E274" s="17">
        <f>E276+E280</f>
        <v>0</v>
      </c>
      <c r="F274" s="17">
        <f>F276+F280</f>
        <v>0</v>
      </c>
      <c r="G274" s="17">
        <f t="shared" ref="G274:M274" si="436">G276+G280</f>
        <v>44409.96</v>
      </c>
      <c r="H274" s="17">
        <f t="shared" si="436"/>
        <v>0</v>
      </c>
      <c r="I274" s="17">
        <f t="shared" si="436"/>
        <v>0</v>
      </c>
      <c r="J274" s="17">
        <f t="shared" si="436"/>
        <v>0</v>
      </c>
      <c r="K274" s="17">
        <f t="shared" si="436"/>
        <v>0</v>
      </c>
      <c r="L274" s="17">
        <f t="shared" si="436"/>
        <v>0</v>
      </c>
      <c r="M274" s="17">
        <f t="shared" si="436"/>
        <v>0</v>
      </c>
    </row>
    <row r="275" spans="1:13" ht="30.75" customHeight="1" outlineLevel="2" x14ac:dyDescent="0.25">
      <c r="A275" s="45"/>
      <c r="B275" s="45"/>
      <c r="C275" s="18" t="s">
        <v>104</v>
      </c>
      <c r="D275" s="28"/>
      <c r="E275" s="17"/>
      <c r="F275" s="17"/>
      <c r="G275" s="17"/>
      <c r="H275" s="17"/>
      <c r="I275" s="17"/>
      <c r="J275" s="17"/>
      <c r="K275" s="17"/>
      <c r="L275" s="17"/>
      <c r="M275" s="17"/>
    </row>
    <row r="276" spans="1:13" ht="48.75" customHeight="1" outlineLevel="2" x14ac:dyDescent="0.25">
      <c r="A276" s="45"/>
      <c r="B276" s="45"/>
      <c r="C276" s="18" t="s">
        <v>105</v>
      </c>
      <c r="D276" s="28">
        <f t="shared" si="345"/>
        <v>44409.96</v>
      </c>
      <c r="E276" s="17">
        <f>E277+E278+E279</f>
        <v>0</v>
      </c>
      <c r="F276" s="17">
        <f>F277+F278+F279</f>
        <v>0</v>
      </c>
      <c r="G276" s="17">
        <f t="shared" ref="G276:M276" si="437">G277+G278+G279</f>
        <v>44409.96</v>
      </c>
      <c r="H276" s="17">
        <f t="shared" si="437"/>
        <v>0</v>
      </c>
      <c r="I276" s="17">
        <f t="shared" si="437"/>
        <v>0</v>
      </c>
      <c r="J276" s="17">
        <f t="shared" si="437"/>
        <v>0</v>
      </c>
      <c r="K276" s="17">
        <f t="shared" si="437"/>
        <v>0</v>
      </c>
      <c r="L276" s="17">
        <f t="shared" si="437"/>
        <v>0</v>
      </c>
      <c r="M276" s="17">
        <f t="shared" si="437"/>
        <v>0</v>
      </c>
    </row>
    <row r="277" spans="1:13" ht="30.75" customHeight="1" outlineLevel="2" x14ac:dyDescent="0.25">
      <c r="A277" s="45"/>
      <c r="B277" s="45"/>
      <c r="C277" s="18" t="s">
        <v>106</v>
      </c>
      <c r="D277" s="28">
        <f t="shared" si="345"/>
        <v>44409.96</v>
      </c>
      <c r="E277" s="17">
        <v>0</v>
      </c>
      <c r="F277" s="17">
        <v>0</v>
      </c>
      <c r="G277" s="17">
        <v>44409.96</v>
      </c>
      <c r="H277" s="17">
        <v>0</v>
      </c>
      <c r="I277" s="17">
        <v>0</v>
      </c>
      <c r="J277" s="17">
        <v>0</v>
      </c>
      <c r="K277" s="17">
        <v>0</v>
      </c>
      <c r="L277" s="17">
        <v>0</v>
      </c>
      <c r="M277" s="17">
        <v>0</v>
      </c>
    </row>
    <row r="278" spans="1:13" ht="30.75" customHeight="1" outlineLevel="2" x14ac:dyDescent="0.25">
      <c r="A278" s="45"/>
      <c r="B278" s="45"/>
      <c r="C278" s="18" t="s">
        <v>107</v>
      </c>
      <c r="D278" s="28">
        <f t="shared" si="345"/>
        <v>0</v>
      </c>
      <c r="E278" s="17">
        <v>0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</row>
    <row r="279" spans="1:13" ht="30.75" customHeight="1" outlineLevel="2" x14ac:dyDescent="0.25">
      <c r="A279" s="45"/>
      <c r="B279" s="45"/>
      <c r="C279" s="18" t="s">
        <v>108</v>
      </c>
      <c r="D279" s="28">
        <f t="shared" si="345"/>
        <v>0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</row>
    <row r="280" spans="1:13" ht="30.75" customHeight="1" outlineLevel="2" x14ac:dyDescent="0.25">
      <c r="A280" s="45"/>
      <c r="B280" s="45"/>
      <c r="C280" s="18" t="s">
        <v>109</v>
      </c>
      <c r="D280" s="28">
        <f t="shared" si="345"/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</row>
    <row r="281" spans="1:13" ht="30.75" customHeight="1" outlineLevel="1" x14ac:dyDescent="0.25">
      <c r="A281" s="45" t="s">
        <v>168</v>
      </c>
      <c r="B281" s="45" t="s">
        <v>169</v>
      </c>
      <c r="C281" s="18" t="s">
        <v>103</v>
      </c>
      <c r="D281" s="28">
        <f t="shared" si="345"/>
        <v>328300</v>
      </c>
      <c r="E281" s="17">
        <f>E283+E287</f>
        <v>0</v>
      </c>
      <c r="F281" s="17">
        <f>F283+F287</f>
        <v>0</v>
      </c>
      <c r="G281" s="17">
        <f t="shared" ref="G281:M281" si="438">G283+G287</f>
        <v>328300</v>
      </c>
      <c r="H281" s="17">
        <f t="shared" si="438"/>
        <v>0</v>
      </c>
      <c r="I281" s="17">
        <f t="shared" si="438"/>
        <v>0</v>
      </c>
      <c r="J281" s="17">
        <f t="shared" si="438"/>
        <v>0</v>
      </c>
      <c r="K281" s="17">
        <f t="shared" si="438"/>
        <v>0</v>
      </c>
      <c r="L281" s="17">
        <f t="shared" si="438"/>
        <v>0</v>
      </c>
      <c r="M281" s="17">
        <f t="shared" si="438"/>
        <v>0</v>
      </c>
    </row>
    <row r="282" spans="1:13" ht="30.75" customHeight="1" outlineLevel="1" x14ac:dyDescent="0.25">
      <c r="A282" s="45"/>
      <c r="B282" s="45"/>
      <c r="C282" s="18" t="s">
        <v>104</v>
      </c>
      <c r="D282" s="28"/>
      <c r="E282" s="17"/>
      <c r="F282" s="17"/>
      <c r="G282" s="17"/>
      <c r="H282" s="17"/>
      <c r="I282" s="17"/>
      <c r="J282" s="17"/>
      <c r="K282" s="17"/>
      <c r="L282" s="17"/>
      <c r="M282" s="17"/>
    </row>
    <row r="283" spans="1:13" ht="48.75" customHeight="1" outlineLevel="1" x14ac:dyDescent="0.25">
      <c r="A283" s="45"/>
      <c r="B283" s="45"/>
      <c r="C283" s="18" t="s">
        <v>105</v>
      </c>
      <c r="D283" s="28">
        <f t="shared" si="345"/>
        <v>328300</v>
      </c>
      <c r="E283" s="17">
        <f>E284+E285+E286</f>
        <v>0</v>
      </c>
      <c r="F283" s="17">
        <f>F284+F285+F286</f>
        <v>0</v>
      </c>
      <c r="G283" s="17">
        <f>G284+G285+G286</f>
        <v>328300</v>
      </c>
      <c r="H283" s="17">
        <f t="shared" ref="H283:M283" si="439">H284+H285+H286</f>
        <v>0</v>
      </c>
      <c r="I283" s="17">
        <f t="shared" si="439"/>
        <v>0</v>
      </c>
      <c r="J283" s="17">
        <f t="shared" si="439"/>
        <v>0</v>
      </c>
      <c r="K283" s="17">
        <f t="shared" si="439"/>
        <v>0</v>
      </c>
      <c r="L283" s="17">
        <f t="shared" si="439"/>
        <v>0</v>
      </c>
      <c r="M283" s="17">
        <f t="shared" si="439"/>
        <v>0</v>
      </c>
    </row>
    <row r="284" spans="1:13" ht="30.75" customHeight="1" outlineLevel="1" x14ac:dyDescent="0.25">
      <c r="A284" s="45"/>
      <c r="B284" s="45"/>
      <c r="C284" s="18" t="s">
        <v>106</v>
      </c>
      <c r="D284" s="28">
        <f t="shared" si="345"/>
        <v>0</v>
      </c>
      <c r="E284" s="17">
        <f>E291</f>
        <v>0</v>
      </c>
      <c r="F284" s="17">
        <f t="shared" ref="F284:H284" si="440">F291</f>
        <v>0</v>
      </c>
      <c r="G284" s="17">
        <f t="shared" si="440"/>
        <v>0</v>
      </c>
      <c r="H284" s="17">
        <f t="shared" si="440"/>
        <v>0</v>
      </c>
      <c r="I284" s="17">
        <f t="shared" ref="I284:M284" si="441">I291</f>
        <v>0</v>
      </c>
      <c r="J284" s="17">
        <f t="shared" si="441"/>
        <v>0</v>
      </c>
      <c r="K284" s="17">
        <f t="shared" si="441"/>
        <v>0</v>
      </c>
      <c r="L284" s="17">
        <f t="shared" si="441"/>
        <v>0</v>
      </c>
      <c r="M284" s="17">
        <f t="shared" si="441"/>
        <v>0</v>
      </c>
    </row>
    <row r="285" spans="1:13" ht="30.75" customHeight="1" outlineLevel="1" x14ac:dyDescent="0.25">
      <c r="A285" s="45"/>
      <c r="B285" s="45"/>
      <c r="C285" s="18" t="s">
        <v>107</v>
      </c>
      <c r="D285" s="28">
        <f t="shared" si="345"/>
        <v>0</v>
      </c>
      <c r="E285" s="17">
        <f>E292</f>
        <v>0</v>
      </c>
      <c r="F285" s="17">
        <f t="shared" ref="F285:H285" si="442">F292</f>
        <v>0</v>
      </c>
      <c r="G285" s="17">
        <f t="shared" si="442"/>
        <v>0</v>
      </c>
      <c r="H285" s="17">
        <f t="shared" si="442"/>
        <v>0</v>
      </c>
      <c r="I285" s="17">
        <f t="shared" ref="E285:M287" si="443">I292</f>
        <v>0</v>
      </c>
      <c r="J285" s="17">
        <f t="shared" si="443"/>
        <v>0</v>
      </c>
      <c r="K285" s="17">
        <f t="shared" si="443"/>
        <v>0</v>
      </c>
      <c r="L285" s="17">
        <f t="shared" si="443"/>
        <v>0</v>
      </c>
      <c r="M285" s="17">
        <f t="shared" si="443"/>
        <v>0</v>
      </c>
    </row>
    <row r="286" spans="1:13" ht="30.75" customHeight="1" outlineLevel="1" x14ac:dyDescent="0.25">
      <c r="A286" s="45"/>
      <c r="B286" s="45"/>
      <c r="C286" s="18" t="s">
        <v>108</v>
      </c>
      <c r="D286" s="28">
        <f t="shared" si="345"/>
        <v>328300</v>
      </c>
      <c r="E286" s="17">
        <f t="shared" si="443"/>
        <v>0</v>
      </c>
      <c r="F286" s="17">
        <f t="shared" ref="F286:H286" si="444">F293</f>
        <v>0</v>
      </c>
      <c r="G286" s="17">
        <f t="shared" si="444"/>
        <v>328300</v>
      </c>
      <c r="H286" s="17">
        <f t="shared" si="444"/>
        <v>0</v>
      </c>
      <c r="I286" s="17">
        <f t="shared" si="443"/>
        <v>0</v>
      </c>
      <c r="J286" s="17">
        <f t="shared" si="443"/>
        <v>0</v>
      </c>
      <c r="K286" s="17">
        <f t="shared" si="443"/>
        <v>0</v>
      </c>
      <c r="L286" s="17">
        <f t="shared" si="443"/>
        <v>0</v>
      </c>
      <c r="M286" s="17">
        <f t="shared" si="443"/>
        <v>0</v>
      </c>
    </row>
    <row r="287" spans="1:13" ht="30.75" customHeight="1" outlineLevel="1" x14ac:dyDescent="0.25">
      <c r="A287" s="45"/>
      <c r="B287" s="45"/>
      <c r="C287" s="18" t="s">
        <v>109</v>
      </c>
      <c r="D287" s="28">
        <f t="shared" ref="D287:D350" si="445">E287+F287+G287+H287+I287+J287</f>
        <v>0</v>
      </c>
      <c r="E287" s="17">
        <f t="shared" si="443"/>
        <v>0</v>
      </c>
      <c r="F287" s="17">
        <f t="shared" ref="F287:H287" si="446">F294</f>
        <v>0</v>
      </c>
      <c r="G287" s="17">
        <f t="shared" si="446"/>
        <v>0</v>
      </c>
      <c r="H287" s="17">
        <f t="shared" si="446"/>
        <v>0</v>
      </c>
      <c r="I287" s="17">
        <f t="shared" si="443"/>
        <v>0</v>
      </c>
      <c r="J287" s="17">
        <f t="shared" si="443"/>
        <v>0</v>
      </c>
      <c r="K287" s="17">
        <f t="shared" si="443"/>
        <v>0</v>
      </c>
      <c r="L287" s="17">
        <f t="shared" si="443"/>
        <v>0</v>
      </c>
      <c r="M287" s="17">
        <f t="shared" si="443"/>
        <v>0</v>
      </c>
    </row>
    <row r="288" spans="1:13" ht="30.75" customHeight="1" outlineLevel="2" x14ac:dyDescent="0.25">
      <c r="A288" s="45" t="s">
        <v>173</v>
      </c>
      <c r="B288" s="45" t="s">
        <v>169</v>
      </c>
      <c r="C288" s="18" t="s">
        <v>103</v>
      </c>
      <c r="D288" s="28">
        <f t="shared" si="445"/>
        <v>328300</v>
      </c>
      <c r="E288" s="17">
        <f>E290+E294</f>
        <v>0</v>
      </c>
      <c r="F288" s="17">
        <f>F290+F294</f>
        <v>0</v>
      </c>
      <c r="G288" s="17">
        <f t="shared" ref="G288:M288" si="447">G290+G294</f>
        <v>328300</v>
      </c>
      <c r="H288" s="17">
        <f t="shared" si="447"/>
        <v>0</v>
      </c>
      <c r="I288" s="17">
        <f t="shared" si="447"/>
        <v>0</v>
      </c>
      <c r="J288" s="17">
        <f t="shared" si="447"/>
        <v>0</v>
      </c>
      <c r="K288" s="17">
        <f t="shared" si="447"/>
        <v>0</v>
      </c>
      <c r="L288" s="17">
        <f t="shared" si="447"/>
        <v>0</v>
      </c>
      <c r="M288" s="17">
        <f t="shared" si="447"/>
        <v>0</v>
      </c>
    </row>
    <row r="289" spans="1:13" ht="30.75" customHeight="1" outlineLevel="2" x14ac:dyDescent="0.25">
      <c r="A289" s="45"/>
      <c r="B289" s="45"/>
      <c r="C289" s="18" t="s">
        <v>104</v>
      </c>
      <c r="D289" s="28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1:13" ht="48.75" customHeight="1" outlineLevel="2" x14ac:dyDescent="0.25">
      <c r="A290" s="45"/>
      <c r="B290" s="45"/>
      <c r="C290" s="18" t="s">
        <v>105</v>
      </c>
      <c r="D290" s="28">
        <f t="shared" si="445"/>
        <v>328300</v>
      </c>
      <c r="E290" s="17">
        <f>E291+E292+E293</f>
        <v>0</v>
      </c>
      <c r="F290" s="17">
        <f>F291+F292+F293</f>
        <v>0</v>
      </c>
      <c r="G290" s="17">
        <f t="shared" ref="G290:M290" si="448">G291+G292+G293</f>
        <v>328300</v>
      </c>
      <c r="H290" s="17">
        <f t="shared" si="448"/>
        <v>0</v>
      </c>
      <c r="I290" s="17">
        <f t="shared" si="448"/>
        <v>0</v>
      </c>
      <c r="J290" s="17">
        <f t="shared" si="448"/>
        <v>0</v>
      </c>
      <c r="K290" s="17">
        <f t="shared" si="448"/>
        <v>0</v>
      </c>
      <c r="L290" s="17">
        <f t="shared" si="448"/>
        <v>0</v>
      </c>
      <c r="M290" s="17">
        <f t="shared" si="448"/>
        <v>0</v>
      </c>
    </row>
    <row r="291" spans="1:13" ht="30.75" customHeight="1" outlineLevel="2" x14ac:dyDescent="0.25">
      <c r="A291" s="45"/>
      <c r="B291" s="45"/>
      <c r="C291" s="18" t="s">
        <v>106</v>
      </c>
      <c r="D291" s="28">
        <f t="shared" si="445"/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</row>
    <row r="292" spans="1:13" ht="30.75" customHeight="1" outlineLevel="2" x14ac:dyDescent="0.25">
      <c r="A292" s="45"/>
      <c r="B292" s="45"/>
      <c r="C292" s="18" t="s">
        <v>107</v>
      </c>
      <c r="D292" s="28">
        <f t="shared" si="445"/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</row>
    <row r="293" spans="1:13" ht="30.75" customHeight="1" outlineLevel="2" x14ac:dyDescent="0.25">
      <c r="A293" s="45"/>
      <c r="B293" s="45"/>
      <c r="C293" s="18" t="s">
        <v>108</v>
      </c>
      <c r="D293" s="28">
        <f t="shared" si="445"/>
        <v>328300</v>
      </c>
      <c r="E293" s="17">
        <v>0</v>
      </c>
      <c r="F293" s="17">
        <v>0</v>
      </c>
      <c r="G293" s="17">
        <v>328300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</row>
    <row r="294" spans="1:13" ht="30.75" customHeight="1" outlineLevel="2" x14ac:dyDescent="0.25">
      <c r="A294" s="45"/>
      <c r="B294" s="45"/>
      <c r="C294" s="18" t="s">
        <v>109</v>
      </c>
      <c r="D294" s="28">
        <f t="shared" si="445"/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</row>
    <row r="295" spans="1:13" ht="30.75" customHeight="1" outlineLevel="1" x14ac:dyDescent="0.25">
      <c r="A295" s="45" t="s">
        <v>60</v>
      </c>
      <c r="B295" s="45" t="s">
        <v>61</v>
      </c>
      <c r="C295" s="18" t="s">
        <v>103</v>
      </c>
      <c r="D295" s="28">
        <f t="shared" si="445"/>
        <v>0</v>
      </c>
      <c r="E295" s="17">
        <f>E297+E301</f>
        <v>0</v>
      </c>
      <c r="F295" s="17">
        <f t="shared" ref="F295:M295" si="449">F297+F301</f>
        <v>0</v>
      </c>
      <c r="G295" s="17">
        <f t="shared" si="449"/>
        <v>0</v>
      </c>
      <c r="H295" s="17">
        <f t="shared" si="449"/>
        <v>0</v>
      </c>
      <c r="I295" s="17">
        <f t="shared" si="449"/>
        <v>0</v>
      </c>
      <c r="J295" s="17">
        <f t="shared" si="449"/>
        <v>0</v>
      </c>
      <c r="K295" s="17">
        <f t="shared" si="449"/>
        <v>0</v>
      </c>
      <c r="L295" s="17">
        <f t="shared" si="449"/>
        <v>0</v>
      </c>
      <c r="M295" s="17">
        <f t="shared" si="449"/>
        <v>0</v>
      </c>
    </row>
    <row r="296" spans="1:13" ht="30.75" customHeight="1" outlineLevel="1" x14ac:dyDescent="0.25">
      <c r="A296" s="45"/>
      <c r="B296" s="45"/>
      <c r="C296" s="18" t="s">
        <v>104</v>
      </c>
      <c r="D296" s="28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1:13" ht="48" customHeight="1" outlineLevel="1" x14ac:dyDescent="0.25">
      <c r="A297" s="45"/>
      <c r="B297" s="45"/>
      <c r="C297" s="18" t="s">
        <v>105</v>
      </c>
      <c r="D297" s="28">
        <f t="shared" si="445"/>
        <v>0</v>
      </c>
      <c r="E297" s="17">
        <f>E298+E299+E300</f>
        <v>0</v>
      </c>
      <c r="F297" s="17">
        <f t="shared" ref="F297:M297" si="450">F298+F299+F300</f>
        <v>0</v>
      </c>
      <c r="G297" s="17">
        <f t="shared" si="450"/>
        <v>0</v>
      </c>
      <c r="H297" s="17">
        <f t="shared" si="450"/>
        <v>0</v>
      </c>
      <c r="I297" s="17">
        <f t="shared" si="450"/>
        <v>0</v>
      </c>
      <c r="J297" s="17">
        <f t="shared" si="450"/>
        <v>0</v>
      </c>
      <c r="K297" s="17">
        <f t="shared" si="450"/>
        <v>0</v>
      </c>
      <c r="L297" s="17">
        <f t="shared" si="450"/>
        <v>0</v>
      </c>
      <c r="M297" s="17">
        <f t="shared" si="450"/>
        <v>0</v>
      </c>
    </row>
    <row r="298" spans="1:13" ht="30.75" customHeight="1" outlineLevel="1" x14ac:dyDescent="0.25">
      <c r="A298" s="45"/>
      <c r="B298" s="45"/>
      <c r="C298" s="18" t="s">
        <v>106</v>
      </c>
      <c r="D298" s="28">
        <f t="shared" si="445"/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</row>
    <row r="299" spans="1:13" ht="30.75" customHeight="1" outlineLevel="1" x14ac:dyDescent="0.25">
      <c r="A299" s="45"/>
      <c r="B299" s="45"/>
      <c r="C299" s="18" t="s">
        <v>107</v>
      </c>
      <c r="D299" s="28">
        <f t="shared" si="445"/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</row>
    <row r="300" spans="1:13" ht="30.75" customHeight="1" outlineLevel="1" x14ac:dyDescent="0.25">
      <c r="A300" s="45"/>
      <c r="B300" s="45"/>
      <c r="C300" s="18" t="s">
        <v>108</v>
      </c>
      <c r="D300" s="28">
        <f t="shared" si="445"/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</row>
    <row r="301" spans="1:13" ht="30.75" customHeight="1" outlineLevel="1" x14ac:dyDescent="0.25">
      <c r="A301" s="45"/>
      <c r="B301" s="45"/>
      <c r="C301" s="18" t="s">
        <v>109</v>
      </c>
      <c r="D301" s="28">
        <f t="shared" si="445"/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</row>
    <row r="302" spans="1:13" ht="30.75" customHeight="1" outlineLevel="1" x14ac:dyDescent="0.25">
      <c r="A302" s="45" t="s">
        <v>125</v>
      </c>
      <c r="B302" s="45" t="s">
        <v>126</v>
      </c>
      <c r="C302" s="18" t="s">
        <v>103</v>
      </c>
      <c r="D302" s="28">
        <f t="shared" si="445"/>
        <v>1141988.55</v>
      </c>
      <c r="E302" s="17">
        <f>E304+E308</f>
        <v>1141988.55</v>
      </c>
      <c r="F302" s="17">
        <f t="shared" ref="F302:G302" si="451">F304+F308</f>
        <v>0</v>
      </c>
      <c r="G302" s="17">
        <f t="shared" si="451"/>
        <v>0</v>
      </c>
      <c r="H302" s="17">
        <f t="shared" ref="H302:I302" si="452">H304+H308</f>
        <v>0</v>
      </c>
      <c r="I302" s="17">
        <f t="shared" si="452"/>
        <v>0</v>
      </c>
      <c r="J302" s="17">
        <f t="shared" ref="J302:M302" si="453">J304+J308</f>
        <v>0</v>
      </c>
      <c r="K302" s="17">
        <f t="shared" si="453"/>
        <v>0</v>
      </c>
      <c r="L302" s="17">
        <f t="shared" si="453"/>
        <v>0</v>
      </c>
      <c r="M302" s="17">
        <f t="shared" si="453"/>
        <v>0</v>
      </c>
    </row>
    <row r="303" spans="1:13" ht="30.75" customHeight="1" outlineLevel="1" x14ac:dyDescent="0.25">
      <c r="A303" s="45"/>
      <c r="B303" s="45"/>
      <c r="C303" s="18" t="s">
        <v>104</v>
      </c>
      <c r="D303" s="28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1:13" ht="54" customHeight="1" outlineLevel="1" x14ac:dyDescent="0.25">
      <c r="A304" s="45"/>
      <c r="B304" s="45"/>
      <c r="C304" s="18" t="s">
        <v>105</v>
      </c>
      <c r="D304" s="28">
        <f t="shared" si="445"/>
        <v>1141988.55</v>
      </c>
      <c r="E304" s="17">
        <f>E305+E306+E307</f>
        <v>1141988.55</v>
      </c>
      <c r="F304" s="17">
        <f t="shared" ref="F304:G304" si="454">F305+F306+F307</f>
        <v>0</v>
      </c>
      <c r="G304" s="17">
        <f t="shared" si="454"/>
        <v>0</v>
      </c>
      <c r="H304" s="17">
        <f t="shared" ref="H304:I304" si="455">H305+H306+H307</f>
        <v>0</v>
      </c>
      <c r="I304" s="17">
        <f t="shared" si="455"/>
        <v>0</v>
      </c>
      <c r="J304" s="17">
        <f t="shared" ref="J304:M304" si="456">J305+J306+J307</f>
        <v>0</v>
      </c>
      <c r="K304" s="17">
        <f t="shared" si="456"/>
        <v>0</v>
      </c>
      <c r="L304" s="17">
        <f t="shared" si="456"/>
        <v>0</v>
      </c>
      <c r="M304" s="17">
        <f t="shared" si="456"/>
        <v>0</v>
      </c>
    </row>
    <row r="305" spans="1:13" ht="30.75" customHeight="1" outlineLevel="1" x14ac:dyDescent="0.25">
      <c r="A305" s="45"/>
      <c r="B305" s="45"/>
      <c r="C305" s="18" t="s">
        <v>106</v>
      </c>
      <c r="D305" s="28">
        <f t="shared" si="445"/>
        <v>850449.93</v>
      </c>
      <c r="E305" s="17">
        <f>E312+E319</f>
        <v>850449.93</v>
      </c>
      <c r="F305" s="17">
        <f t="shared" ref="F305:G305" si="457">F312+F319</f>
        <v>0</v>
      </c>
      <c r="G305" s="17">
        <f t="shared" si="457"/>
        <v>0</v>
      </c>
      <c r="H305" s="17">
        <f t="shared" ref="H305:I305" si="458">H312+H319</f>
        <v>0</v>
      </c>
      <c r="I305" s="17">
        <f t="shared" si="458"/>
        <v>0</v>
      </c>
      <c r="J305" s="17">
        <f t="shared" ref="J305:M305" si="459">J312+J319</f>
        <v>0</v>
      </c>
      <c r="K305" s="17">
        <f t="shared" si="459"/>
        <v>0</v>
      </c>
      <c r="L305" s="17">
        <f t="shared" si="459"/>
        <v>0</v>
      </c>
      <c r="M305" s="17">
        <f t="shared" si="459"/>
        <v>0</v>
      </c>
    </row>
    <row r="306" spans="1:13" ht="30.75" customHeight="1" outlineLevel="1" x14ac:dyDescent="0.25">
      <c r="A306" s="45"/>
      <c r="B306" s="45"/>
      <c r="C306" s="18" t="s">
        <v>107</v>
      </c>
      <c r="D306" s="28">
        <f t="shared" si="445"/>
        <v>291538.62</v>
      </c>
      <c r="E306" s="17">
        <f t="shared" ref="E306:G308" si="460">E313+E320</f>
        <v>291538.62</v>
      </c>
      <c r="F306" s="17">
        <f t="shared" si="460"/>
        <v>0</v>
      </c>
      <c r="G306" s="17">
        <f t="shared" si="460"/>
        <v>0</v>
      </c>
      <c r="H306" s="17">
        <f t="shared" ref="H306:I306" si="461">H313+H320</f>
        <v>0</v>
      </c>
      <c r="I306" s="17">
        <f t="shared" si="461"/>
        <v>0</v>
      </c>
      <c r="J306" s="17">
        <f t="shared" ref="J306:M306" si="462">J313+J320</f>
        <v>0</v>
      </c>
      <c r="K306" s="17">
        <f t="shared" si="462"/>
        <v>0</v>
      </c>
      <c r="L306" s="17">
        <f t="shared" si="462"/>
        <v>0</v>
      </c>
      <c r="M306" s="17">
        <f t="shared" si="462"/>
        <v>0</v>
      </c>
    </row>
    <row r="307" spans="1:13" ht="30.75" customHeight="1" outlineLevel="1" x14ac:dyDescent="0.25">
      <c r="A307" s="45"/>
      <c r="B307" s="45"/>
      <c r="C307" s="18" t="s">
        <v>108</v>
      </c>
      <c r="D307" s="28">
        <f t="shared" si="445"/>
        <v>0</v>
      </c>
      <c r="E307" s="17">
        <f t="shared" si="460"/>
        <v>0</v>
      </c>
      <c r="F307" s="17">
        <f t="shared" si="460"/>
        <v>0</v>
      </c>
      <c r="G307" s="17">
        <f t="shared" si="460"/>
        <v>0</v>
      </c>
      <c r="H307" s="17">
        <f t="shared" ref="H307:I307" si="463">H314+H321</f>
        <v>0</v>
      </c>
      <c r="I307" s="17">
        <f t="shared" si="463"/>
        <v>0</v>
      </c>
      <c r="J307" s="17">
        <f t="shared" ref="J307:M307" si="464">J314+J321</f>
        <v>0</v>
      </c>
      <c r="K307" s="17">
        <f t="shared" si="464"/>
        <v>0</v>
      </c>
      <c r="L307" s="17">
        <f t="shared" si="464"/>
        <v>0</v>
      </c>
      <c r="M307" s="17">
        <f t="shared" si="464"/>
        <v>0</v>
      </c>
    </row>
    <row r="308" spans="1:13" ht="30.75" customHeight="1" outlineLevel="1" x14ac:dyDescent="0.25">
      <c r="A308" s="45"/>
      <c r="B308" s="45"/>
      <c r="C308" s="18" t="s">
        <v>109</v>
      </c>
      <c r="D308" s="28">
        <f t="shared" si="445"/>
        <v>0</v>
      </c>
      <c r="E308" s="17">
        <f t="shared" si="460"/>
        <v>0</v>
      </c>
      <c r="F308" s="17">
        <f t="shared" si="460"/>
        <v>0</v>
      </c>
      <c r="G308" s="17">
        <f t="shared" si="460"/>
        <v>0</v>
      </c>
      <c r="H308" s="17">
        <f t="shared" ref="H308:I308" si="465">H315+H322</f>
        <v>0</v>
      </c>
      <c r="I308" s="17">
        <f t="shared" si="465"/>
        <v>0</v>
      </c>
      <c r="J308" s="17">
        <f t="shared" ref="J308:M308" si="466">J315+J322</f>
        <v>0</v>
      </c>
      <c r="K308" s="17">
        <f t="shared" si="466"/>
        <v>0</v>
      </c>
      <c r="L308" s="17">
        <f t="shared" si="466"/>
        <v>0</v>
      </c>
      <c r="M308" s="17">
        <f t="shared" si="466"/>
        <v>0</v>
      </c>
    </row>
    <row r="309" spans="1:13" ht="30.75" customHeight="1" outlineLevel="2" x14ac:dyDescent="0.25">
      <c r="A309" s="45" t="s">
        <v>155</v>
      </c>
      <c r="B309" s="45" t="s">
        <v>126</v>
      </c>
      <c r="C309" s="18" t="s">
        <v>103</v>
      </c>
      <c r="D309" s="28">
        <f t="shared" si="445"/>
        <v>777565.27</v>
      </c>
      <c r="E309" s="17">
        <f>E311+E315</f>
        <v>777565.27</v>
      </c>
      <c r="F309" s="17">
        <f t="shared" ref="F309:G309" si="467">F311+F315</f>
        <v>0</v>
      </c>
      <c r="G309" s="17">
        <f t="shared" si="467"/>
        <v>0</v>
      </c>
      <c r="H309" s="17">
        <f t="shared" ref="H309:I309" si="468">H311+H315</f>
        <v>0</v>
      </c>
      <c r="I309" s="17">
        <f t="shared" si="468"/>
        <v>0</v>
      </c>
      <c r="J309" s="17">
        <f t="shared" ref="J309:M309" si="469">J311+J315</f>
        <v>0</v>
      </c>
      <c r="K309" s="17">
        <f t="shared" si="469"/>
        <v>0</v>
      </c>
      <c r="L309" s="17">
        <f t="shared" si="469"/>
        <v>0</v>
      </c>
      <c r="M309" s="17">
        <f t="shared" si="469"/>
        <v>0</v>
      </c>
    </row>
    <row r="310" spans="1:13" ht="30.75" customHeight="1" outlineLevel="2" x14ac:dyDescent="0.25">
      <c r="A310" s="45"/>
      <c r="B310" s="45"/>
      <c r="C310" s="18" t="s">
        <v>104</v>
      </c>
      <c r="D310" s="28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1:13" ht="47.25" customHeight="1" outlineLevel="2" x14ac:dyDescent="0.25">
      <c r="A311" s="45"/>
      <c r="B311" s="45"/>
      <c r="C311" s="18" t="s">
        <v>105</v>
      </c>
      <c r="D311" s="28">
        <f t="shared" si="445"/>
        <v>777565.27</v>
      </c>
      <c r="E311" s="17">
        <f>E312+E313+E314</f>
        <v>777565.27</v>
      </c>
      <c r="F311" s="17">
        <f t="shared" ref="F311:G311" si="470">F312+F313+F314</f>
        <v>0</v>
      </c>
      <c r="G311" s="17">
        <f t="shared" si="470"/>
        <v>0</v>
      </c>
      <c r="H311" s="17">
        <f t="shared" ref="H311:I311" si="471">H312+H313+H314</f>
        <v>0</v>
      </c>
      <c r="I311" s="17">
        <f t="shared" si="471"/>
        <v>0</v>
      </c>
      <c r="J311" s="17">
        <f t="shared" ref="J311:M311" si="472">J312+J313+J314</f>
        <v>0</v>
      </c>
      <c r="K311" s="17">
        <f t="shared" si="472"/>
        <v>0</v>
      </c>
      <c r="L311" s="17">
        <f t="shared" si="472"/>
        <v>0</v>
      </c>
      <c r="M311" s="17">
        <f t="shared" si="472"/>
        <v>0</v>
      </c>
    </row>
    <row r="312" spans="1:13" ht="30.75" customHeight="1" outlineLevel="2" x14ac:dyDescent="0.25">
      <c r="A312" s="45"/>
      <c r="B312" s="45"/>
      <c r="C312" s="18" t="s">
        <v>106</v>
      </c>
      <c r="D312" s="28">
        <f t="shared" si="445"/>
        <v>777565.27</v>
      </c>
      <c r="E312" s="17">
        <f>300000+142060+1000000-664494.73</f>
        <v>777565.27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</row>
    <row r="313" spans="1:13" ht="30.75" customHeight="1" outlineLevel="2" x14ac:dyDescent="0.25">
      <c r="A313" s="45"/>
      <c r="B313" s="45"/>
      <c r="C313" s="18" t="s">
        <v>107</v>
      </c>
      <c r="D313" s="28">
        <f t="shared" si="445"/>
        <v>0</v>
      </c>
      <c r="E313" s="17">
        <f t="shared" ref="E313:E315" si="473">F313+G313+H313+I313+J313</f>
        <v>0</v>
      </c>
      <c r="F313" s="17">
        <f t="shared" ref="F313:F315" si="474">G313+H313+I313+J313+K313</f>
        <v>0</v>
      </c>
      <c r="G313" s="17">
        <f t="shared" ref="G313:G315" si="475">H313+I313+J313+K313+L313</f>
        <v>0</v>
      </c>
      <c r="H313" s="17">
        <f t="shared" ref="H313:H315" si="476">I313+J313+K313+L313+M313</f>
        <v>0</v>
      </c>
      <c r="I313" s="17">
        <f t="shared" ref="I313:I315" si="477">J313+K313+L313+M313+N313</f>
        <v>0</v>
      </c>
      <c r="J313" s="17">
        <f t="shared" ref="J313:J315" si="478">K313+L313+M313+N313+O313</f>
        <v>0</v>
      </c>
      <c r="K313" s="17">
        <f t="shared" ref="K313:K315" si="479">L313+M313+N313+O313+P313</f>
        <v>0</v>
      </c>
      <c r="L313" s="17">
        <f t="shared" ref="L313:L315" si="480">M313+N313+O313+P313+Q313</f>
        <v>0</v>
      </c>
      <c r="M313" s="17">
        <f t="shared" ref="M313:M315" si="481">N313+O313+P313+Q313+R313</f>
        <v>0</v>
      </c>
    </row>
    <row r="314" spans="1:13" ht="30.75" customHeight="1" outlineLevel="2" x14ac:dyDescent="0.25">
      <c r="A314" s="45"/>
      <c r="B314" s="45"/>
      <c r="C314" s="18" t="s">
        <v>108</v>
      </c>
      <c r="D314" s="28">
        <f t="shared" si="445"/>
        <v>0</v>
      </c>
      <c r="E314" s="17">
        <f t="shared" si="473"/>
        <v>0</v>
      </c>
      <c r="F314" s="17">
        <f t="shared" si="474"/>
        <v>0</v>
      </c>
      <c r="G314" s="17">
        <f t="shared" si="475"/>
        <v>0</v>
      </c>
      <c r="H314" s="17">
        <f t="shared" si="476"/>
        <v>0</v>
      </c>
      <c r="I314" s="17">
        <f t="shared" si="477"/>
        <v>0</v>
      </c>
      <c r="J314" s="17">
        <f t="shared" si="478"/>
        <v>0</v>
      </c>
      <c r="K314" s="17">
        <f t="shared" si="479"/>
        <v>0</v>
      </c>
      <c r="L314" s="17">
        <f t="shared" si="480"/>
        <v>0</v>
      </c>
      <c r="M314" s="17">
        <f t="shared" si="481"/>
        <v>0</v>
      </c>
    </row>
    <row r="315" spans="1:13" ht="30.75" customHeight="1" outlineLevel="2" x14ac:dyDescent="0.25">
      <c r="A315" s="45"/>
      <c r="B315" s="45"/>
      <c r="C315" s="18" t="s">
        <v>109</v>
      </c>
      <c r="D315" s="28">
        <f t="shared" si="445"/>
        <v>0</v>
      </c>
      <c r="E315" s="17">
        <f t="shared" si="473"/>
        <v>0</v>
      </c>
      <c r="F315" s="17">
        <f t="shared" si="474"/>
        <v>0</v>
      </c>
      <c r="G315" s="17">
        <f t="shared" si="475"/>
        <v>0</v>
      </c>
      <c r="H315" s="17">
        <f t="shared" si="476"/>
        <v>0</v>
      </c>
      <c r="I315" s="17">
        <f t="shared" si="477"/>
        <v>0</v>
      </c>
      <c r="J315" s="17">
        <f t="shared" si="478"/>
        <v>0</v>
      </c>
      <c r="K315" s="17">
        <f t="shared" si="479"/>
        <v>0</v>
      </c>
      <c r="L315" s="17">
        <f t="shared" si="480"/>
        <v>0</v>
      </c>
      <c r="M315" s="17">
        <f t="shared" si="481"/>
        <v>0</v>
      </c>
    </row>
    <row r="316" spans="1:13" ht="30.75" customHeight="1" outlineLevel="2" x14ac:dyDescent="0.25">
      <c r="A316" s="45" t="s">
        <v>156</v>
      </c>
      <c r="B316" s="45" t="s">
        <v>20</v>
      </c>
      <c r="C316" s="18" t="s">
        <v>103</v>
      </c>
      <c r="D316" s="28">
        <f t="shared" si="445"/>
        <v>364423.28</v>
      </c>
      <c r="E316" s="17">
        <f>E318+E322</f>
        <v>364423.28</v>
      </c>
      <c r="F316" s="17">
        <f t="shared" ref="F316:G316" si="482">F318+F322</f>
        <v>0</v>
      </c>
      <c r="G316" s="17">
        <f t="shared" si="482"/>
        <v>0</v>
      </c>
      <c r="H316" s="17">
        <f t="shared" ref="H316:I316" si="483">H318+H322</f>
        <v>0</v>
      </c>
      <c r="I316" s="17">
        <f t="shared" si="483"/>
        <v>0</v>
      </c>
      <c r="J316" s="17">
        <f t="shared" ref="J316:M316" si="484">J318+J322</f>
        <v>0</v>
      </c>
      <c r="K316" s="17">
        <f t="shared" si="484"/>
        <v>0</v>
      </c>
      <c r="L316" s="17">
        <f t="shared" si="484"/>
        <v>0</v>
      </c>
      <c r="M316" s="17">
        <f t="shared" si="484"/>
        <v>0</v>
      </c>
    </row>
    <row r="317" spans="1:13" ht="30.75" customHeight="1" outlineLevel="2" x14ac:dyDescent="0.25">
      <c r="A317" s="45"/>
      <c r="B317" s="45"/>
      <c r="C317" s="18" t="s">
        <v>104</v>
      </c>
      <c r="D317" s="28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1:13" ht="48.75" customHeight="1" outlineLevel="2" x14ac:dyDescent="0.25">
      <c r="A318" s="45"/>
      <c r="B318" s="45"/>
      <c r="C318" s="18" t="s">
        <v>105</v>
      </c>
      <c r="D318" s="28">
        <f t="shared" si="445"/>
        <v>364423.28</v>
      </c>
      <c r="E318" s="17">
        <f>E319+E320+E321</f>
        <v>364423.28</v>
      </c>
      <c r="F318" s="17">
        <f t="shared" ref="F318:G318" si="485">F319+F320+F321</f>
        <v>0</v>
      </c>
      <c r="G318" s="17">
        <f t="shared" si="485"/>
        <v>0</v>
      </c>
      <c r="H318" s="17">
        <f t="shared" ref="H318:I318" si="486">H319+H320+H321</f>
        <v>0</v>
      </c>
      <c r="I318" s="17">
        <f t="shared" si="486"/>
        <v>0</v>
      </c>
      <c r="J318" s="17">
        <f t="shared" ref="J318:M318" si="487">J319+J320+J321</f>
        <v>0</v>
      </c>
      <c r="K318" s="17">
        <f t="shared" si="487"/>
        <v>0</v>
      </c>
      <c r="L318" s="17">
        <f t="shared" si="487"/>
        <v>0</v>
      </c>
      <c r="M318" s="17">
        <f t="shared" si="487"/>
        <v>0</v>
      </c>
    </row>
    <row r="319" spans="1:13" ht="30.75" customHeight="1" outlineLevel="2" x14ac:dyDescent="0.25">
      <c r="A319" s="45"/>
      <c r="B319" s="45"/>
      <c r="C319" s="18" t="s">
        <v>106</v>
      </c>
      <c r="D319" s="28">
        <f t="shared" si="445"/>
        <v>72884.66</v>
      </c>
      <c r="E319" s="17">
        <v>72884.66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</row>
    <row r="320" spans="1:13" ht="30.75" customHeight="1" outlineLevel="2" x14ac:dyDescent="0.25">
      <c r="A320" s="45"/>
      <c r="B320" s="45"/>
      <c r="C320" s="18" t="s">
        <v>107</v>
      </c>
      <c r="D320" s="28">
        <f t="shared" si="445"/>
        <v>291538.62</v>
      </c>
      <c r="E320" s="17">
        <v>291538.62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</row>
    <row r="321" spans="1:13" ht="30.75" customHeight="1" outlineLevel="2" x14ac:dyDescent="0.25">
      <c r="A321" s="45"/>
      <c r="B321" s="45"/>
      <c r="C321" s="18" t="s">
        <v>108</v>
      </c>
      <c r="D321" s="28">
        <f t="shared" si="445"/>
        <v>0</v>
      </c>
      <c r="E321" s="17">
        <f t="shared" ref="E321:E322" si="488">F321+G321+H321+I321+J321</f>
        <v>0</v>
      </c>
      <c r="F321" s="17">
        <f t="shared" ref="F321:F322" si="489">G321+H321+I321+J321+K321</f>
        <v>0</v>
      </c>
      <c r="G321" s="17">
        <f t="shared" ref="G321" si="490">H321+I321+J321+K321+L321</f>
        <v>0</v>
      </c>
      <c r="H321" s="17">
        <f t="shared" ref="H321" si="491">I321+J321+K321+L321+M321</f>
        <v>0</v>
      </c>
      <c r="I321" s="17">
        <f t="shared" ref="I321" si="492">J321+K321+L321+M321+N321</f>
        <v>0</v>
      </c>
      <c r="J321" s="17">
        <f t="shared" ref="J321" si="493">K321+L321+M321+N321+O321</f>
        <v>0</v>
      </c>
      <c r="K321" s="17">
        <f t="shared" ref="K321" si="494">L321+M321+N321+O321+P321</f>
        <v>0</v>
      </c>
      <c r="L321" s="17">
        <f t="shared" ref="L321" si="495">M321+N321+O321+P321+Q321</f>
        <v>0</v>
      </c>
      <c r="M321" s="17">
        <f t="shared" ref="M321" si="496">N321+O321+P321+Q321+R321</f>
        <v>0</v>
      </c>
    </row>
    <row r="322" spans="1:13" ht="30.75" customHeight="1" outlineLevel="2" x14ac:dyDescent="0.25">
      <c r="A322" s="45"/>
      <c r="B322" s="45"/>
      <c r="C322" s="18" t="s">
        <v>109</v>
      </c>
      <c r="D322" s="28">
        <f t="shared" si="445"/>
        <v>0</v>
      </c>
      <c r="E322" s="17">
        <f t="shared" si="488"/>
        <v>0</v>
      </c>
      <c r="F322" s="17">
        <f t="shared" si="489"/>
        <v>0</v>
      </c>
      <c r="G322" s="17">
        <f t="shared" ref="G322" si="497">H322+I322+J322+K322+L322</f>
        <v>0</v>
      </c>
      <c r="H322" s="17">
        <f t="shared" ref="H322" si="498">I322+J322+K322+L322+M322</f>
        <v>0</v>
      </c>
      <c r="I322" s="17">
        <f t="shared" ref="I322" si="499">J322+K322+L322+M322+N322</f>
        <v>0</v>
      </c>
      <c r="J322" s="17">
        <f t="shared" ref="J322" si="500">K322+L322+M322+N322+O322</f>
        <v>0</v>
      </c>
      <c r="K322" s="17">
        <f t="shared" ref="K322" si="501">L322+M322+N322+O322+P322</f>
        <v>0</v>
      </c>
      <c r="L322" s="17">
        <f t="shared" ref="L322" si="502">M322+N322+O322+P322+Q322</f>
        <v>0</v>
      </c>
      <c r="M322" s="17">
        <f t="shared" ref="M322" si="503">N322+O322+P322+Q322+R322</f>
        <v>0</v>
      </c>
    </row>
    <row r="323" spans="1:13" ht="30.75" customHeight="1" outlineLevel="1" x14ac:dyDescent="0.25">
      <c r="A323" s="45" t="s">
        <v>139</v>
      </c>
      <c r="B323" s="45" t="s">
        <v>140</v>
      </c>
      <c r="C323" s="18" t="s">
        <v>103</v>
      </c>
      <c r="D323" s="28">
        <f t="shared" si="445"/>
        <v>3304664</v>
      </c>
      <c r="E323" s="17">
        <f>E325+E329</f>
        <v>0</v>
      </c>
      <c r="F323" s="17">
        <f t="shared" ref="F323:H323" si="504">F325+F329</f>
        <v>419600</v>
      </c>
      <c r="G323" s="17">
        <f t="shared" si="504"/>
        <v>2885064</v>
      </c>
      <c r="H323" s="17">
        <f t="shared" si="504"/>
        <v>0</v>
      </c>
      <c r="I323" s="17">
        <f t="shared" ref="I323:M323" si="505">I325+I329</f>
        <v>0</v>
      </c>
      <c r="J323" s="17">
        <f t="shared" si="505"/>
        <v>0</v>
      </c>
      <c r="K323" s="17">
        <f t="shared" si="505"/>
        <v>0</v>
      </c>
      <c r="L323" s="17">
        <f t="shared" si="505"/>
        <v>0</v>
      </c>
      <c r="M323" s="17">
        <f t="shared" si="505"/>
        <v>0</v>
      </c>
    </row>
    <row r="324" spans="1:13" ht="30.75" customHeight="1" outlineLevel="1" x14ac:dyDescent="0.25">
      <c r="A324" s="45"/>
      <c r="B324" s="45"/>
      <c r="C324" s="18" t="s">
        <v>104</v>
      </c>
      <c r="D324" s="28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1:13" ht="50.25" customHeight="1" outlineLevel="1" x14ac:dyDescent="0.25">
      <c r="A325" s="45"/>
      <c r="B325" s="45"/>
      <c r="C325" s="18" t="s">
        <v>105</v>
      </c>
      <c r="D325" s="28">
        <f t="shared" si="445"/>
        <v>3304664</v>
      </c>
      <c r="E325" s="17">
        <f>E326+E327+E328</f>
        <v>0</v>
      </c>
      <c r="F325" s="17">
        <f t="shared" ref="F325:H325" si="506">F326+F327+F328</f>
        <v>419600</v>
      </c>
      <c r="G325" s="17">
        <f t="shared" si="506"/>
        <v>2885064</v>
      </c>
      <c r="H325" s="17">
        <f t="shared" si="506"/>
        <v>0</v>
      </c>
      <c r="I325" s="23">
        <f t="shared" ref="I325:J325" si="507">I326+I327+I328</f>
        <v>0</v>
      </c>
      <c r="J325" s="23">
        <f t="shared" si="507"/>
        <v>0</v>
      </c>
      <c r="K325" s="17">
        <f t="shared" ref="K325:M325" si="508">K326+K327+K328</f>
        <v>0</v>
      </c>
      <c r="L325" s="17">
        <f t="shared" si="508"/>
        <v>0</v>
      </c>
      <c r="M325" s="17">
        <f t="shared" si="508"/>
        <v>0</v>
      </c>
    </row>
    <row r="326" spans="1:13" ht="30.75" customHeight="1" outlineLevel="1" x14ac:dyDescent="0.25">
      <c r="A326" s="45"/>
      <c r="B326" s="45"/>
      <c r="C326" s="18" t="s">
        <v>106</v>
      </c>
      <c r="D326" s="28">
        <f t="shared" si="445"/>
        <v>0</v>
      </c>
      <c r="E326" s="17">
        <f>E333</f>
        <v>0</v>
      </c>
      <c r="F326" s="17">
        <f t="shared" ref="F326:H326" si="509">F333</f>
        <v>0</v>
      </c>
      <c r="G326" s="17">
        <f t="shared" si="509"/>
        <v>0</v>
      </c>
      <c r="H326" s="17">
        <f t="shared" si="509"/>
        <v>0</v>
      </c>
      <c r="I326" s="23">
        <f t="shared" ref="I326:J326" si="510">I333</f>
        <v>0</v>
      </c>
      <c r="J326" s="23">
        <f t="shared" si="510"/>
        <v>0</v>
      </c>
      <c r="K326" s="17">
        <f t="shared" ref="K326:M326" si="511">K333</f>
        <v>0</v>
      </c>
      <c r="L326" s="17">
        <f t="shared" si="511"/>
        <v>0</v>
      </c>
      <c r="M326" s="17">
        <f t="shared" si="511"/>
        <v>0</v>
      </c>
    </row>
    <row r="327" spans="1:13" ht="30.75" customHeight="1" outlineLevel="1" x14ac:dyDescent="0.25">
      <c r="A327" s="45"/>
      <c r="B327" s="45"/>
      <c r="C327" s="18" t="s">
        <v>107</v>
      </c>
      <c r="D327" s="28">
        <f t="shared" si="445"/>
        <v>165233.28000000003</v>
      </c>
      <c r="E327" s="17">
        <f>E334</f>
        <v>0</v>
      </c>
      <c r="F327" s="17">
        <f t="shared" ref="F327:H327" si="512">F334</f>
        <v>20980.080000000002</v>
      </c>
      <c r="G327" s="17">
        <f t="shared" si="512"/>
        <v>144253.20000000001</v>
      </c>
      <c r="H327" s="17">
        <f t="shared" si="512"/>
        <v>0</v>
      </c>
      <c r="I327" s="23">
        <f t="shared" ref="I327:J327" si="513">I334</f>
        <v>0</v>
      </c>
      <c r="J327" s="23">
        <f t="shared" si="513"/>
        <v>0</v>
      </c>
      <c r="K327" s="17">
        <f t="shared" ref="K327:M327" si="514">K334</f>
        <v>0</v>
      </c>
      <c r="L327" s="17">
        <f t="shared" si="514"/>
        <v>0</v>
      </c>
      <c r="M327" s="17">
        <f t="shared" si="514"/>
        <v>0</v>
      </c>
    </row>
    <row r="328" spans="1:13" ht="30.75" customHeight="1" outlineLevel="1" x14ac:dyDescent="0.25">
      <c r="A328" s="45"/>
      <c r="B328" s="45"/>
      <c r="C328" s="18" t="s">
        <v>108</v>
      </c>
      <c r="D328" s="28">
        <f t="shared" si="445"/>
        <v>3139430.7199999997</v>
      </c>
      <c r="E328" s="17">
        <f>E335</f>
        <v>0</v>
      </c>
      <c r="F328" s="17">
        <f t="shared" ref="F328:G328" si="515">F335+F370</f>
        <v>398619.92</v>
      </c>
      <c r="G328" s="17">
        <f t="shared" si="515"/>
        <v>2740810.8</v>
      </c>
      <c r="H328" s="17">
        <f>H335+H370</f>
        <v>0</v>
      </c>
      <c r="I328" s="23">
        <f t="shared" ref="I328:J328" si="516">I335+I370</f>
        <v>0</v>
      </c>
      <c r="J328" s="23">
        <f t="shared" si="516"/>
        <v>0</v>
      </c>
      <c r="K328" s="17">
        <f t="shared" ref="K328:M329" si="517">K335+K370</f>
        <v>0</v>
      </c>
      <c r="L328" s="17">
        <f t="shared" si="517"/>
        <v>0</v>
      </c>
      <c r="M328" s="17">
        <f t="shared" si="517"/>
        <v>0</v>
      </c>
    </row>
    <row r="329" spans="1:13" ht="30.75" customHeight="1" outlineLevel="1" x14ac:dyDescent="0.25">
      <c r="A329" s="45"/>
      <c r="B329" s="45"/>
      <c r="C329" s="18" t="s">
        <v>109</v>
      </c>
      <c r="D329" s="28">
        <f t="shared" si="445"/>
        <v>0</v>
      </c>
      <c r="E329" s="17">
        <f t="shared" ref="E329:G329" si="518">E336+E371</f>
        <v>0</v>
      </c>
      <c r="F329" s="17">
        <f t="shared" si="518"/>
        <v>0</v>
      </c>
      <c r="G329" s="17">
        <f t="shared" si="518"/>
        <v>0</v>
      </c>
      <c r="H329" s="17">
        <f>H336+H371</f>
        <v>0</v>
      </c>
      <c r="I329" s="17">
        <f>I336+I371</f>
        <v>0</v>
      </c>
      <c r="J329" s="17">
        <f>J336+J371</f>
        <v>0</v>
      </c>
      <c r="K329" s="17">
        <f t="shared" si="517"/>
        <v>0</v>
      </c>
      <c r="L329" s="17">
        <f t="shared" si="517"/>
        <v>0</v>
      </c>
      <c r="M329" s="17">
        <f t="shared" si="517"/>
        <v>0</v>
      </c>
    </row>
    <row r="330" spans="1:13" ht="30.75" customHeight="1" outlineLevel="2" x14ac:dyDescent="0.25">
      <c r="A330" s="45" t="s">
        <v>142</v>
      </c>
      <c r="B330" s="45" t="s">
        <v>141</v>
      </c>
      <c r="C330" s="18" t="s">
        <v>103</v>
      </c>
      <c r="D330" s="28">
        <f t="shared" si="445"/>
        <v>3304664</v>
      </c>
      <c r="E330" s="17">
        <f>E332+E336</f>
        <v>0</v>
      </c>
      <c r="F330" s="17">
        <f t="shared" ref="F330:H330" si="519">F332+F336</f>
        <v>419600</v>
      </c>
      <c r="G330" s="17">
        <f t="shared" si="519"/>
        <v>2885064</v>
      </c>
      <c r="H330" s="17">
        <f t="shared" si="519"/>
        <v>0</v>
      </c>
      <c r="I330" s="17">
        <f t="shared" ref="I330:M330" si="520">I332+I336</f>
        <v>0</v>
      </c>
      <c r="J330" s="17">
        <f t="shared" si="520"/>
        <v>0</v>
      </c>
      <c r="K330" s="17">
        <f t="shared" si="520"/>
        <v>0</v>
      </c>
      <c r="L330" s="17">
        <f t="shared" si="520"/>
        <v>0</v>
      </c>
      <c r="M330" s="17">
        <f t="shared" si="520"/>
        <v>0</v>
      </c>
    </row>
    <row r="331" spans="1:13" ht="30.75" customHeight="1" outlineLevel="2" x14ac:dyDescent="0.25">
      <c r="A331" s="45"/>
      <c r="B331" s="45"/>
      <c r="C331" s="18" t="s">
        <v>104</v>
      </c>
      <c r="D331" s="28"/>
      <c r="E331" s="17"/>
      <c r="F331" s="17"/>
      <c r="G331" s="17"/>
      <c r="H331" s="17"/>
      <c r="I331" s="17"/>
      <c r="J331" s="17"/>
      <c r="K331" s="17"/>
      <c r="L331" s="17"/>
      <c r="M331" s="17"/>
    </row>
    <row r="332" spans="1:13" ht="48.75" customHeight="1" outlineLevel="2" x14ac:dyDescent="0.25">
      <c r="A332" s="45"/>
      <c r="B332" s="45"/>
      <c r="C332" s="18" t="s">
        <v>105</v>
      </c>
      <c r="D332" s="28">
        <f t="shared" si="445"/>
        <v>3304664</v>
      </c>
      <c r="E332" s="17">
        <f>E333+E334+E335</f>
        <v>0</v>
      </c>
      <c r="F332" s="17">
        <f t="shared" ref="F332:H332" si="521">F333+F334+F335</f>
        <v>419600</v>
      </c>
      <c r="G332" s="17">
        <f t="shared" si="521"/>
        <v>2885064</v>
      </c>
      <c r="H332" s="17">
        <f t="shared" si="521"/>
        <v>0</v>
      </c>
      <c r="I332" s="17">
        <f t="shared" ref="I332:M332" si="522">I333+I334+I335</f>
        <v>0</v>
      </c>
      <c r="J332" s="17">
        <f t="shared" si="522"/>
        <v>0</v>
      </c>
      <c r="K332" s="17">
        <f t="shared" si="522"/>
        <v>0</v>
      </c>
      <c r="L332" s="17">
        <f t="shared" si="522"/>
        <v>0</v>
      </c>
      <c r="M332" s="17">
        <f t="shared" si="522"/>
        <v>0</v>
      </c>
    </row>
    <row r="333" spans="1:13" ht="30.75" customHeight="1" outlineLevel="2" x14ac:dyDescent="0.25">
      <c r="A333" s="45"/>
      <c r="B333" s="45"/>
      <c r="C333" s="18" t="s">
        <v>106</v>
      </c>
      <c r="D333" s="28">
        <f t="shared" si="445"/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</row>
    <row r="334" spans="1:13" ht="30.75" customHeight="1" outlineLevel="2" x14ac:dyDescent="0.25">
      <c r="A334" s="45"/>
      <c r="B334" s="45"/>
      <c r="C334" s="18" t="s">
        <v>107</v>
      </c>
      <c r="D334" s="28">
        <f t="shared" si="445"/>
        <v>165233.28000000003</v>
      </c>
      <c r="E334" s="17">
        <v>0</v>
      </c>
      <c r="F334" s="17">
        <v>20980.080000000002</v>
      </c>
      <c r="G334" s="17">
        <f>107667.75+36585.45</f>
        <v>144253.20000000001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</row>
    <row r="335" spans="1:13" ht="30.75" customHeight="1" outlineLevel="2" x14ac:dyDescent="0.25">
      <c r="A335" s="45"/>
      <c r="B335" s="45"/>
      <c r="C335" s="18" t="s">
        <v>108</v>
      </c>
      <c r="D335" s="28">
        <f t="shared" si="445"/>
        <v>3139430.7199999997</v>
      </c>
      <c r="E335" s="17">
        <v>0</v>
      </c>
      <c r="F335" s="17">
        <f>398620-0.08</f>
        <v>398619.92</v>
      </c>
      <c r="G335" s="17">
        <f>2045687.25+695123.55</f>
        <v>2740810.8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</row>
    <row r="336" spans="1:13" ht="30.75" customHeight="1" outlineLevel="2" x14ac:dyDescent="0.25">
      <c r="A336" s="45"/>
      <c r="B336" s="45"/>
      <c r="C336" s="18" t="s">
        <v>109</v>
      </c>
      <c r="D336" s="28">
        <f t="shared" si="445"/>
        <v>0</v>
      </c>
      <c r="E336" s="17">
        <f t="shared" ref="E336" si="523">F336+G336+H336+I336+J336</f>
        <v>0</v>
      </c>
      <c r="F336" s="17">
        <f t="shared" ref="F336" si="524">G336+H336+I336+J336+K336</f>
        <v>0</v>
      </c>
      <c r="G336" s="17">
        <f t="shared" ref="G336" si="525">H336+I336+J336+K336+L336</f>
        <v>0</v>
      </c>
      <c r="H336" s="17">
        <f t="shared" ref="H336" si="526">I336+J336+K336+L336+M336</f>
        <v>0</v>
      </c>
      <c r="I336" s="17">
        <f t="shared" ref="I336" si="527">J336+K336+L336+M336+N336</f>
        <v>0</v>
      </c>
      <c r="J336" s="17">
        <v>0</v>
      </c>
      <c r="K336" s="17">
        <f t="shared" ref="K336" si="528">L336+M336+N336+O336+P336</f>
        <v>0</v>
      </c>
      <c r="L336" s="17">
        <f t="shared" ref="L336" si="529">M336+N336+O336+P336+Q336</f>
        <v>0</v>
      </c>
      <c r="M336" s="17">
        <f t="shared" ref="M336" si="530">N336+O336+P336+Q336+R336</f>
        <v>0</v>
      </c>
    </row>
    <row r="337" spans="1:13" ht="30.75" customHeight="1" outlineLevel="1" x14ac:dyDescent="0.25">
      <c r="A337" s="45" t="s">
        <v>175</v>
      </c>
      <c r="B337" s="45" t="s">
        <v>179</v>
      </c>
      <c r="C337" s="22" t="s">
        <v>103</v>
      </c>
      <c r="D337" s="28">
        <f t="shared" si="445"/>
        <v>84975618</v>
      </c>
      <c r="E337" s="23">
        <f>E339+E343</f>
        <v>0</v>
      </c>
      <c r="F337" s="23">
        <f t="shared" ref="F337:M337" si="531">F339+F343</f>
        <v>0</v>
      </c>
      <c r="G337" s="23">
        <f t="shared" si="531"/>
        <v>0</v>
      </c>
      <c r="H337" s="23">
        <f t="shared" si="531"/>
        <v>28216224</v>
      </c>
      <c r="I337" s="23">
        <f t="shared" si="531"/>
        <v>28305929</v>
      </c>
      <c r="J337" s="23">
        <f t="shared" si="531"/>
        <v>28453465</v>
      </c>
      <c r="K337" s="23">
        <f t="shared" si="531"/>
        <v>0</v>
      </c>
      <c r="L337" s="23">
        <f t="shared" si="531"/>
        <v>0</v>
      </c>
      <c r="M337" s="23">
        <f t="shared" si="531"/>
        <v>0</v>
      </c>
    </row>
    <row r="338" spans="1:13" ht="30.75" customHeight="1" outlineLevel="1" x14ac:dyDescent="0.25">
      <c r="A338" s="45"/>
      <c r="B338" s="45"/>
      <c r="C338" s="22" t="s">
        <v>104</v>
      </c>
      <c r="D338" s="28"/>
      <c r="E338" s="23"/>
      <c r="F338" s="23"/>
      <c r="G338" s="23"/>
      <c r="H338" s="23"/>
      <c r="I338" s="23"/>
      <c r="J338" s="23"/>
      <c r="K338" s="23"/>
      <c r="L338" s="23"/>
      <c r="M338" s="23"/>
    </row>
    <row r="339" spans="1:13" ht="50.25" customHeight="1" outlineLevel="1" x14ac:dyDescent="0.25">
      <c r="A339" s="45"/>
      <c r="B339" s="45"/>
      <c r="C339" s="22" t="s">
        <v>105</v>
      </c>
      <c r="D339" s="28">
        <f t="shared" si="445"/>
        <v>84975618</v>
      </c>
      <c r="E339" s="23">
        <f>E340+E341+E342</f>
        <v>0</v>
      </c>
      <c r="F339" s="23">
        <f t="shared" ref="F339:M339" si="532">F340+F341+F342</f>
        <v>0</v>
      </c>
      <c r="G339" s="23">
        <f t="shared" si="532"/>
        <v>0</v>
      </c>
      <c r="H339" s="23">
        <f t="shared" si="532"/>
        <v>28216224</v>
      </c>
      <c r="I339" s="23">
        <f t="shared" si="532"/>
        <v>28305929</v>
      </c>
      <c r="J339" s="23">
        <f t="shared" si="532"/>
        <v>28453465</v>
      </c>
      <c r="K339" s="23">
        <f t="shared" si="532"/>
        <v>0</v>
      </c>
      <c r="L339" s="23">
        <f t="shared" si="532"/>
        <v>0</v>
      </c>
      <c r="M339" s="23">
        <f t="shared" si="532"/>
        <v>0</v>
      </c>
    </row>
    <row r="340" spans="1:13" ht="30.75" customHeight="1" outlineLevel="1" x14ac:dyDescent="0.25">
      <c r="A340" s="45"/>
      <c r="B340" s="45"/>
      <c r="C340" s="22" t="s">
        <v>106</v>
      </c>
      <c r="D340" s="28">
        <f t="shared" si="445"/>
        <v>0</v>
      </c>
      <c r="E340" s="23">
        <f>E347+E354+E361</f>
        <v>0</v>
      </c>
      <c r="F340" s="23">
        <f t="shared" ref="F340:M340" si="533">F347+F354+F361</f>
        <v>0</v>
      </c>
      <c r="G340" s="23">
        <f t="shared" si="533"/>
        <v>0</v>
      </c>
      <c r="H340" s="23">
        <f t="shared" si="533"/>
        <v>0</v>
      </c>
      <c r="I340" s="23">
        <f t="shared" si="533"/>
        <v>0</v>
      </c>
      <c r="J340" s="23">
        <f t="shared" si="533"/>
        <v>0</v>
      </c>
      <c r="K340" s="23">
        <f t="shared" si="533"/>
        <v>0</v>
      </c>
      <c r="L340" s="23">
        <f t="shared" si="533"/>
        <v>0</v>
      </c>
      <c r="M340" s="23">
        <f t="shared" si="533"/>
        <v>0</v>
      </c>
    </row>
    <row r="341" spans="1:13" ht="30.75" customHeight="1" outlineLevel="1" x14ac:dyDescent="0.25">
      <c r="A341" s="45"/>
      <c r="B341" s="45"/>
      <c r="C341" s="22" t="s">
        <v>107</v>
      </c>
      <c r="D341" s="28">
        <f t="shared" si="445"/>
        <v>470997.63</v>
      </c>
      <c r="E341" s="23">
        <f t="shared" ref="E341:M343" si="534">E348+E355+E362</f>
        <v>0</v>
      </c>
      <c r="F341" s="23">
        <f t="shared" si="534"/>
        <v>0</v>
      </c>
      <c r="G341" s="23">
        <f t="shared" si="534"/>
        <v>0</v>
      </c>
      <c r="H341" s="23">
        <f t="shared" si="534"/>
        <v>144681.23000000001</v>
      </c>
      <c r="I341" s="23">
        <f t="shared" si="534"/>
        <v>146876.47</v>
      </c>
      <c r="J341" s="23">
        <f t="shared" si="534"/>
        <v>179439.93</v>
      </c>
      <c r="K341" s="23">
        <f t="shared" si="534"/>
        <v>0</v>
      </c>
      <c r="L341" s="23">
        <f t="shared" si="534"/>
        <v>0</v>
      </c>
      <c r="M341" s="23">
        <f t="shared" si="534"/>
        <v>0</v>
      </c>
    </row>
    <row r="342" spans="1:13" ht="30.75" customHeight="1" outlineLevel="1" x14ac:dyDescent="0.25">
      <c r="A342" s="45"/>
      <c r="B342" s="45"/>
      <c r="C342" s="22" t="s">
        <v>108</v>
      </c>
      <c r="D342" s="28">
        <f t="shared" si="445"/>
        <v>84504620.370000005</v>
      </c>
      <c r="E342" s="23">
        <f t="shared" si="534"/>
        <v>0</v>
      </c>
      <c r="F342" s="23">
        <f t="shared" si="534"/>
        <v>0</v>
      </c>
      <c r="G342" s="23">
        <f t="shared" si="534"/>
        <v>0</v>
      </c>
      <c r="H342" s="23">
        <f t="shared" si="534"/>
        <v>28071542.77</v>
      </c>
      <c r="I342" s="23">
        <f t="shared" si="534"/>
        <v>28159052.530000001</v>
      </c>
      <c r="J342" s="23">
        <f t="shared" si="534"/>
        <v>28274025.07</v>
      </c>
      <c r="K342" s="23">
        <f t="shared" si="534"/>
        <v>0</v>
      </c>
      <c r="L342" s="23">
        <f t="shared" si="534"/>
        <v>0</v>
      </c>
      <c r="M342" s="23">
        <f t="shared" si="534"/>
        <v>0</v>
      </c>
    </row>
    <row r="343" spans="1:13" ht="30.75" customHeight="1" outlineLevel="1" x14ac:dyDescent="0.25">
      <c r="A343" s="45"/>
      <c r="B343" s="45"/>
      <c r="C343" s="22" t="s">
        <v>109</v>
      </c>
      <c r="D343" s="28">
        <f t="shared" si="445"/>
        <v>0</v>
      </c>
      <c r="E343" s="23">
        <f t="shared" si="534"/>
        <v>0</v>
      </c>
      <c r="F343" s="23">
        <f t="shared" si="534"/>
        <v>0</v>
      </c>
      <c r="G343" s="23">
        <f t="shared" si="534"/>
        <v>0</v>
      </c>
      <c r="H343" s="23">
        <f t="shared" si="534"/>
        <v>0</v>
      </c>
      <c r="I343" s="23">
        <f t="shared" si="534"/>
        <v>0</v>
      </c>
      <c r="J343" s="23">
        <f t="shared" si="534"/>
        <v>0</v>
      </c>
      <c r="K343" s="23">
        <f t="shared" si="534"/>
        <v>0</v>
      </c>
      <c r="L343" s="23">
        <f t="shared" si="534"/>
        <v>0</v>
      </c>
      <c r="M343" s="23">
        <f t="shared" si="534"/>
        <v>0</v>
      </c>
    </row>
    <row r="344" spans="1:13" ht="30.75" customHeight="1" outlineLevel="4" x14ac:dyDescent="0.25">
      <c r="A344" s="45" t="s">
        <v>176</v>
      </c>
      <c r="B344" s="45" t="s">
        <v>169</v>
      </c>
      <c r="C344" s="22" t="s">
        <v>103</v>
      </c>
      <c r="D344" s="28">
        <f t="shared" si="445"/>
        <v>2954100</v>
      </c>
      <c r="E344" s="23">
        <f>E346+E350</f>
        <v>0</v>
      </c>
      <c r="F344" s="23">
        <f t="shared" ref="F344:M344" si="535">F346+F350</f>
        <v>0</v>
      </c>
      <c r="G344" s="23">
        <f t="shared" si="535"/>
        <v>0</v>
      </c>
      <c r="H344" s="23">
        <f t="shared" si="535"/>
        <v>984700</v>
      </c>
      <c r="I344" s="23">
        <f t="shared" si="535"/>
        <v>984700</v>
      </c>
      <c r="J344" s="23">
        <f t="shared" si="535"/>
        <v>984700</v>
      </c>
      <c r="K344" s="23">
        <f t="shared" si="535"/>
        <v>0</v>
      </c>
      <c r="L344" s="23">
        <f t="shared" si="535"/>
        <v>0</v>
      </c>
      <c r="M344" s="23">
        <f t="shared" si="535"/>
        <v>0</v>
      </c>
    </row>
    <row r="345" spans="1:13" ht="30.75" customHeight="1" outlineLevel="4" x14ac:dyDescent="0.25">
      <c r="A345" s="45"/>
      <c r="B345" s="45"/>
      <c r="C345" s="22" t="s">
        <v>104</v>
      </c>
      <c r="D345" s="28">
        <f t="shared" si="445"/>
        <v>0</v>
      </c>
      <c r="E345" s="23"/>
      <c r="F345" s="23"/>
      <c r="G345" s="23"/>
      <c r="H345" s="23"/>
      <c r="I345" s="23"/>
      <c r="J345" s="23"/>
      <c r="K345" s="23"/>
      <c r="L345" s="23"/>
      <c r="M345" s="23"/>
    </row>
    <row r="346" spans="1:13" ht="48.75" customHeight="1" outlineLevel="4" x14ac:dyDescent="0.25">
      <c r="A346" s="45"/>
      <c r="B346" s="45"/>
      <c r="C346" s="22" t="s">
        <v>105</v>
      </c>
      <c r="D346" s="28">
        <f t="shared" si="445"/>
        <v>2954100</v>
      </c>
      <c r="E346" s="23">
        <f>E347+E348+E349</f>
        <v>0</v>
      </c>
      <c r="F346" s="23">
        <f t="shared" ref="F346:G346" si="536">F347+F348+F349</f>
        <v>0</v>
      </c>
      <c r="G346" s="23">
        <f t="shared" si="536"/>
        <v>0</v>
      </c>
      <c r="H346" s="23">
        <f t="shared" ref="H346:M346" si="537">H347+H348+H349</f>
        <v>984700</v>
      </c>
      <c r="I346" s="23">
        <f t="shared" si="537"/>
        <v>984700</v>
      </c>
      <c r="J346" s="23">
        <f t="shared" si="537"/>
        <v>984700</v>
      </c>
      <c r="K346" s="23">
        <f t="shared" si="537"/>
        <v>0</v>
      </c>
      <c r="L346" s="23">
        <f t="shared" si="537"/>
        <v>0</v>
      </c>
      <c r="M346" s="23">
        <f t="shared" si="537"/>
        <v>0</v>
      </c>
    </row>
    <row r="347" spans="1:13" ht="30.75" customHeight="1" outlineLevel="4" x14ac:dyDescent="0.25">
      <c r="A347" s="45"/>
      <c r="B347" s="45"/>
      <c r="C347" s="22" t="s">
        <v>106</v>
      </c>
      <c r="D347" s="28">
        <f t="shared" si="445"/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</row>
    <row r="348" spans="1:13" ht="30.75" customHeight="1" outlineLevel="4" x14ac:dyDescent="0.25">
      <c r="A348" s="45"/>
      <c r="B348" s="45"/>
      <c r="C348" s="22" t="s">
        <v>107</v>
      </c>
      <c r="D348" s="28">
        <f t="shared" si="445"/>
        <v>0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</row>
    <row r="349" spans="1:13" ht="30.75" customHeight="1" outlineLevel="4" x14ac:dyDescent="0.25">
      <c r="A349" s="45"/>
      <c r="B349" s="45"/>
      <c r="C349" s="22" t="s">
        <v>108</v>
      </c>
      <c r="D349" s="28">
        <f t="shared" si="445"/>
        <v>2954100</v>
      </c>
      <c r="E349" s="23">
        <v>0</v>
      </c>
      <c r="F349" s="23">
        <v>0</v>
      </c>
      <c r="G349" s="23">
        <v>0</v>
      </c>
      <c r="H349" s="23">
        <v>984700</v>
      </c>
      <c r="I349" s="23">
        <v>984700</v>
      </c>
      <c r="J349" s="23">
        <v>984700</v>
      </c>
      <c r="K349" s="23">
        <v>0</v>
      </c>
      <c r="L349" s="23">
        <v>0</v>
      </c>
      <c r="M349" s="23">
        <v>0</v>
      </c>
    </row>
    <row r="350" spans="1:13" ht="30.75" customHeight="1" outlineLevel="4" x14ac:dyDescent="0.25">
      <c r="A350" s="45"/>
      <c r="B350" s="45"/>
      <c r="C350" s="22" t="s">
        <v>109</v>
      </c>
      <c r="D350" s="28">
        <f t="shared" si="445"/>
        <v>0</v>
      </c>
      <c r="E350" s="23">
        <f t="shared" ref="E350" si="538">F350+G350+H350+I350+J350</f>
        <v>0</v>
      </c>
      <c r="F350" s="23">
        <f t="shared" ref="F350" si="539">G350+H350+I350+J350+K350</f>
        <v>0</v>
      </c>
      <c r="G350" s="23">
        <f t="shared" ref="G350" si="540">H350+I350+J350+K350+L350</f>
        <v>0</v>
      </c>
      <c r="H350" s="23">
        <f t="shared" ref="H350" si="541">I350+J350+K350+L350+M350</f>
        <v>0</v>
      </c>
      <c r="I350" s="23">
        <f t="shared" ref="I350" si="542">J350+K350+L350+M350+N350</f>
        <v>0</v>
      </c>
      <c r="J350" s="23">
        <v>0</v>
      </c>
      <c r="K350" s="23">
        <f t="shared" ref="K350" si="543">L350+M350+N350+O350+P350</f>
        <v>0</v>
      </c>
      <c r="L350" s="23">
        <f t="shared" ref="L350" si="544">M350+N350+O350+P350+Q350</f>
        <v>0</v>
      </c>
      <c r="M350" s="23">
        <f t="shared" ref="M350" si="545">N350+O350+P350+Q350+R350</f>
        <v>0</v>
      </c>
    </row>
    <row r="351" spans="1:13" ht="30.75" customHeight="1" outlineLevel="4" x14ac:dyDescent="0.25">
      <c r="A351" s="45" t="s">
        <v>177</v>
      </c>
      <c r="B351" s="45" t="s">
        <v>141</v>
      </c>
      <c r="C351" s="22" t="s">
        <v>103</v>
      </c>
      <c r="D351" s="28">
        <f t="shared" ref="D351:D414" si="546">E351+F351+G351+H351+I351+J351</f>
        <v>8821818</v>
      </c>
      <c r="E351" s="23">
        <f>E353+E357</f>
        <v>0</v>
      </c>
      <c r="F351" s="23">
        <f t="shared" ref="F351:M351" si="547">F353+F357</f>
        <v>0</v>
      </c>
      <c r="G351" s="23">
        <f t="shared" si="547"/>
        <v>0</v>
      </c>
      <c r="H351" s="23">
        <f t="shared" si="547"/>
        <v>2893624</v>
      </c>
      <c r="I351" s="23">
        <f t="shared" si="547"/>
        <v>2937529</v>
      </c>
      <c r="J351" s="23">
        <f t="shared" si="547"/>
        <v>2990665</v>
      </c>
      <c r="K351" s="23">
        <f t="shared" si="547"/>
        <v>0</v>
      </c>
      <c r="L351" s="23">
        <f t="shared" si="547"/>
        <v>0</v>
      </c>
      <c r="M351" s="23">
        <f t="shared" si="547"/>
        <v>0</v>
      </c>
    </row>
    <row r="352" spans="1:13" ht="30.75" customHeight="1" outlineLevel="4" x14ac:dyDescent="0.25">
      <c r="A352" s="45"/>
      <c r="B352" s="45"/>
      <c r="C352" s="22" t="s">
        <v>104</v>
      </c>
      <c r="D352" s="28"/>
      <c r="E352" s="23"/>
      <c r="F352" s="23"/>
      <c r="G352" s="23"/>
      <c r="H352" s="23"/>
      <c r="I352" s="23"/>
      <c r="J352" s="23"/>
      <c r="K352" s="23"/>
      <c r="L352" s="23"/>
      <c r="M352" s="23"/>
    </row>
    <row r="353" spans="1:13" ht="48.75" customHeight="1" outlineLevel="4" x14ac:dyDescent="0.25">
      <c r="A353" s="45"/>
      <c r="B353" s="45"/>
      <c r="C353" s="22" t="s">
        <v>105</v>
      </c>
      <c r="D353" s="28">
        <f t="shared" si="546"/>
        <v>8821818</v>
      </c>
      <c r="E353" s="23">
        <f>E354+E355+E356</f>
        <v>0</v>
      </c>
      <c r="F353" s="23">
        <f t="shared" ref="F353" si="548">F354+F355+F356</f>
        <v>0</v>
      </c>
      <c r="G353" s="23">
        <f t="shared" ref="G353:M353" si="549">G354+G355+G356</f>
        <v>0</v>
      </c>
      <c r="H353" s="23">
        <f t="shared" si="549"/>
        <v>2893624</v>
      </c>
      <c r="I353" s="23">
        <f t="shared" si="549"/>
        <v>2937529</v>
      </c>
      <c r="J353" s="23">
        <f t="shared" si="549"/>
        <v>2990665</v>
      </c>
      <c r="K353" s="23">
        <f t="shared" si="549"/>
        <v>0</v>
      </c>
      <c r="L353" s="23">
        <f t="shared" si="549"/>
        <v>0</v>
      </c>
      <c r="M353" s="23">
        <f t="shared" si="549"/>
        <v>0</v>
      </c>
    </row>
    <row r="354" spans="1:13" ht="30.75" customHeight="1" outlineLevel="4" x14ac:dyDescent="0.25">
      <c r="A354" s="45"/>
      <c r="B354" s="45"/>
      <c r="C354" s="22" t="s">
        <v>106</v>
      </c>
      <c r="D354" s="28">
        <f t="shared" si="546"/>
        <v>0</v>
      </c>
      <c r="E354" s="23">
        <v>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</row>
    <row r="355" spans="1:13" ht="30.75" customHeight="1" outlineLevel="4" x14ac:dyDescent="0.25">
      <c r="A355" s="45"/>
      <c r="B355" s="45"/>
      <c r="C355" s="22" t="s">
        <v>107</v>
      </c>
      <c r="D355" s="28">
        <f t="shared" si="546"/>
        <v>470997.63</v>
      </c>
      <c r="E355" s="23">
        <v>0</v>
      </c>
      <c r="F355" s="23">
        <v>0</v>
      </c>
      <c r="G355" s="23">
        <v>0</v>
      </c>
      <c r="H355" s="23">
        <v>144681.23000000001</v>
      </c>
      <c r="I355" s="23">
        <v>146876.47</v>
      </c>
      <c r="J355" s="23">
        <v>179439.93</v>
      </c>
      <c r="K355" s="23">
        <v>0</v>
      </c>
      <c r="L355" s="23">
        <v>0</v>
      </c>
      <c r="M355" s="23">
        <v>0</v>
      </c>
    </row>
    <row r="356" spans="1:13" ht="30.75" customHeight="1" outlineLevel="4" x14ac:dyDescent="0.25">
      <c r="A356" s="45"/>
      <c r="B356" s="45"/>
      <c r="C356" s="22" t="s">
        <v>108</v>
      </c>
      <c r="D356" s="28">
        <f t="shared" si="546"/>
        <v>8350820.3699999992</v>
      </c>
      <c r="E356" s="23">
        <v>0</v>
      </c>
      <c r="F356" s="23">
        <v>0</v>
      </c>
      <c r="G356" s="23">
        <v>0</v>
      </c>
      <c r="H356" s="23">
        <v>2748942.77</v>
      </c>
      <c r="I356" s="23">
        <v>2790652.53</v>
      </c>
      <c r="J356" s="23">
        <v>2811225.07</v>
      </c>
      <c r="K356" s="23">
        <v>0</v>
      </c>
      <c r="L356" s="23">
        <v>0</v>
      </c>
      <c r="M356" s="23">
        <v>0</v>
      </c>
    </row>
    <row r="357" spans="1:13" ht="30.75" customHeight="1" outlineLevel="4" x14ac:dyDescent="0.25">
      <c r="A357" s="45"/>
      <c r="B357" s="45"/>
      <c r="C357" s="22" t="s">
        <v>109</v>
      </c>
      <c r="D357" s="28">
        <f t="shared" si="546"/>
        <v>0</v>
      </c>
      <c r="E357" s="23">
        <f t="shared" ref="E357" si="550">F357+G357+H357+I357+J357</f>
        <v>0</v>
      </c>
      <c r="F357" s="23">
        <f t="shared" ref="F357" si="551">G357+H357+I357+J357+K357</f>
        <v>0</v>
      </c>
      <c r="G357" s="23">
        <f t="shared" ref="G357" si="552">H357+I357+J357+K357+L357</f>
        <v>0</v>
      </c>
      <c r="H357" s="23">
        <f t="shared" ref="H357" si="553">I357+J357+K357+L357+M357</f>
        <v>0</v>
      </c>
      <c r="I357" s="23">
        <f t="shared" ref="I357" si="554">J357+K357+L357+M357+N357</f>
        <v>0</v>
      </c>
      <c r="J357" s="23">
        <v>0</v>
      </c>
      <c r="K357" s="23">
        <f t="shared" ref="K357" si="555">L357+M357+N357+O357+P357</f>
        <v>0</v>
      </c>
      <c r="L357" s="23">
        <f t="shared" ref="L357" si="556">M357+N357+O357+P357+Q357</f>
        <v>0</v>
      </c>
      <c r="M357" s="23">
        <f t="shared" ref="M357" si="557">N357+O357+P357+Q357+R357</f>
        <v>0</v>
      </c>
    </row>
    <row r="358" spans="1:13" ht="30.75" customHeight="1" outlineLevel="4" x14ac:dyDescent="0.25">
      <c r="A358" s="45" t="s">
        <v>178</v>
      </c>
      <c r="B358" s="45" t="s">
        <v>164</v>
      </c>
      <c r="C358" s="22" t="s">
        <v>103</v>
      </c>
      <c r="D358" s="28">
        <f t="shared" si="546"/>
        <v>73199700</v>
      </c>
      <c r="E358" s="23">
        <f>E360+E364</f>
        <v>0</v>
      </c>
      <c r="F358" s="23">
        <f t="shared" ref="F358:M358" si="558">F360+F364</f>
        <v>0</v>
      </c>
      <c r="G358" s="23">
        <f t="shared" si="558"/>
        <v>0</v>
      </c>
      <c r="H358" s="23">
        <f t="shared" si="558"/>
        <v>24337900</v>
      </c>
      <c r="I358" s="23">
        <f t="shared" si="558"/>
        <v>24383700</v>
      </c>
      <c r="J358" s="23">
        <f t="shared" si="558"/>
        <v>24478100</v>
      </c>
      <c r="K358" s="23">
        <f t="shared" si="558"/>
        <v>0</v>
      </c>
      <c r="L358" s="23">
        <f t="shared" si="558"/>
        <v>0</v>
      </c>
      <c r="M358" s="23">
        <f t="shared" si="558"/>
        <v>0</v>
      </c>
    </row>
    <row r="359" spans="1:13" ht="30.75" customHeight="1" outlineLevel="4" x14ac:dyDescent="0.25">
      <c r="A359" s="45"/>
      <c r="B359" s="45"/>
      <c r="C359" s="22" t="s">
        <v>104</v>
      </c>
      <c r="D359" s="28"/>
      <c r="E359" s="23"/>
      <c r="F359" s="23"/>
      <c r="G359" s="23"/>
      <c r="H359" s="23"/>
      <c r="I359" s="23"/>
      <c r="J359" s="23"/>
      <c r="K359" s="23"/>
      <c r="L359" s="23"/>
      <c r="M359" s="23"/>
    </row>
    <row r="360" spans="1:13" ht="48.75" customHeight="1" outlineLevel="4" x14ac:dyDescent="0.25">
      <c r="A360" s="45"/>
      <c r="B360" s="45"/>
      <c r="C360" s="22" t="s">
        <v>105</v>
      </c>
      <c r="D360" s="28">
        <f t="shared" si="546"/>
        <v>73199700</v>
      </c>
      <c r="E360" s="23">
        <f>E361+E362+E363</f>
        <v>0</v>
      </c>
      <c r="F360" s="23">
        <f t="shared" ref="F360" si="559">F361+F362+F363</f>
        <v>0</v>
      </c>
      <c r="G360" s="23">
        <f t="shared" ref="G360" si="560">G361+G362+G363</f>
        <v>0</v>
      </c>
      <c r="H360" s="23">
        <f t="shared" ref="H360" si="561">H361+H362+H363</f>
        <v>24337900</v>
      </c>
      <c r="I360" s="23">
        <f t="shared" ref="I360" si="562">I361+I362+I363</f>
        <v>24383700</v>
      </c>
      <c r="J360" s="23">
        <f t="shared" ref="J360" si="563">J361+J362+J363</f>
        <v>24478100</v>
      </c>
      <c r="K360" s="23">
        <f t="shared" ref="K360" si="564">K361+K362+K363</f>
        <v>0</v>
      </c>
      <c r="L360" s="23">
        <f t="shared" ref="L360" si="565">L361+L362+L363</f>
        <v>0</v>
      </c>
      <c r="M360" s="23">
        <f t="shared" ref="M360" si="566">M361+M362+M363</f>
        <v>0</v>
      </c>
    </row>
    <row r="361" spans="1:13" ht="30.75" customHeight="1" outlineLevel="4" x14ac:dyDescent="0.25">
      <c r="A361" s="45"/>
      <c r="B361" s="45"/>
      <c r="C361" s="22" t="s">
        <v>106</v>
      </c>
      <c r="D361" s="28">
        <f t="shared" si="546"/>
        <v>0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</row>
    <row r="362" spans="1:13" ht="30.75" customHeight="1" outlineLevel="4" x14ac:dyDescent="0.25">
      <c r="A362" s="45"/>
      <c r="B362" s="45"/>
      <c r="C362" s="22" t="s">
        <v>107</v>
      </c>
      <c r="D362" s="28">
        <f t="shared" si="546"/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</row>
    <row r="363" spans="1:13" ht="30.75" customHeight="1" outlineLevel="4" x14ac:dyDescent="0.25">
      <c r="A363" s="45"/>
      <c r="B363" s="45"/>
      <c r="C363" s="22" t="s">
        <v>108</v>
      </c>
      <c r="D363" s="28">
        <f t="shared" si="546"/>
        <v>73199700</v>
      </c>
      <c r="E363" s="23">
        <v>0</v>
      </c>
      <c r="F363" s="23">
        <v>0</v>
      </c>
      <c r="G363" s="23">
        <v>0</v>
      </c>
      <c r="H363" s="23">
        <v>24337900</v>
      </c>
      <c r="I363" s="23">
        <v>24383700</v>
      </c>
      <c r="J363" s="23">
        <v>24478100</v>
      </c>
      <c r="K363" s="23">
        <v>0</v>
      </c>
      <c r="L363" s="23">
        <v>0</v>
      </c>
      <c r="M363" s="23">
        <v>0</v>
      </c>
    </row>
    <row r="364" spans="1:13" ht="30.75" customHeight="1" outlineLevel="4" x14ac:dyDescent="0.25">
      <c r="A364" s="45"/>
      <c r="B364" s="45"/>
      <c r="C364" s="22" t="s">
        <v>109</v>
      </c>
      <c r="D364" s="28">
        <f t="shared" si="546"/>
        <v>0</v>
      </c>
      <c r="E364" s="23">
        <f t="shared" ref="E364" si="567">F364+G364+H364+I364+J364</f>
        <v>0</v>
      </c>
      <c r="F364" s="23">
        <f t="shared" ref="F364" si="568">G364+H364+I364+J364+K364</f>
        <v>0</v>
      </c>
      <c r="G364" s="23">
        <f t="shared" ref="G364" si="569">H364+I364+J364+K364+L364</f>
        <v>0</v>
      </c>
      <c r="H364" s="23">
        <f t="shared" ref="H364" si="570">I364+J364+K364+L364+M364</f>
        <v>0</v>
      </c>
      <c r="I364" s="23">
        <f t="shared" ref="I364" si="571">J364+K364+L364+M364+N364</f>
        <v>0</v>
      </c>
      <c r="J364" s="23">
        <v>0</v>
      </c>
      <c r="K364" s="23">
        <f t="shared" ref="K364" si="572">L364+M364+N364+O364+P364</f>
        <v>0</v>
      </c>
      <c r="L364" s="23">
        <f t="shared" ref="L364" si="573">M364+N364+O364+P364+Q364</f>
        <v>0</v>
      </c>
      <c r="M364" s="23">
        <f t="shared" ref="M364" si="574">N364+O364+P364+Q364+R364</f>
        <v>0</v>
      </c>
    </row>
    <row r="365" spans="1:13" ht="30.75" customHeight="1" x14ac:dyDescent="0.25">
      <c r="A365" s="52" t="s">
        <v>62</v>
      </c>
      <c r="B365" s="53" t="s">
        <v>63</v>
      </c>
      <c r="C365" s="19" t="s">
        <v>103</v>
      </c>
      <c r="D365" s="13">
        <f t="shared" si="546"/>
        <v>107062008.37</v>
      </c>
      <c r="E365" s="13">
        <f>E367+E371</f>
        <v>19272916.309999999</v>
      </c>
      <c r="F365" s="13">
        <f t="shared" ref="F365:G365" si="575">F367+F371</f>
        <v>16715170.029999999</v>
      </c>
      <c r="G365" s="13">
        <f t="shared" si="575"/>
        <v>16613720.34</v>
      </c>
      <c r="H365" s="13">
        <f t="shared" ref="H365:I365" si="576">H367+H371</f>
        <v>19842927.950000003</v>
      </c>
      <c r="I365" s="13">
        <f t="shared" si="576"/>
        <v>17158636.869999997</v>
      </c>
      <c r="J365" s="13">
        <f t="shared" ref="J365:M365" si="577">J367+J371</f>
        <v>17458636.869999997</v>
      </c>
      <c r="K365" s="13">
        <f t="shared" si="577"/>
        <v>0</v>
      </c>
      <c r="L365" s="13">
        <f t="shared" si="577"/>
        <v>0</v>
      </c>
      <c r="M365" s="13">
        <f t="shared" si="577"/>
        <v>0</v>
      </c>
    </row>
    <row r="366" spans="1:13" ht="30.75" customHeight="1" x14ac:dyDescent="0.25">
      <c r="A366" s="52"/>
      <c r="B366" s="53"/>
      <c r="C366" s="19" t="s">
        <v>104</v>
      </c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ht="48.75" customHeight="1" x14ac:dyDescent="0.25">
      <c r="A367" s="52"/>
      <c r="B367" s="53"/>
      <c r="C367" s="19" t="s">
        <v>105</v>
      </c>
      <c r="D367" s="13">
        <f t="shared" si="546"/>
        <v>107062008.37</v>
      </c>
      <c r="E367" s="13">
        <f>E368+E369+E370</f>
        <v>19272916.309999999</v>
      </c>
      <c r="F367" s="13">
        <f t="shared" ref="F367:G367" si="578">F368+F369+F370</f>
        <v>16715170.029999999</v>
      </c>
      <c r="G367" s="13">
        <f t="shared" si="578"/>
        <v>16613720.34</v>
      </c>
      <c r="H367" s="13">
        <f t="shared" ref="H367:I367" si="579">H368+H369+H370</f>
        <v>19842927.950000003</v>
      </c>
      <c r="I367" s="13">
        <f t="shared" si="579"/>
        <v>17158636.869999997</v>
      </c>
      <c r="J367" s="13">
        <f t="shared" ref="J367:M367" si="580">J368+J369+J370</f>
        <v>17458636.869999997</v>
      </c>
      <c r="K367" s="13">
        <f t="shared" si="580"/>
        <v>0</v>
      </c>
      <c r="L367" s="13">
        <f t="shared" si="580"/>
        <v>0</v>
      </c>
      <c r="M367" s="13">
        <f t="shared" si="580"/>
        <v>0</v>
      </c>
    </row>
    <row r="368" spans="1:13" ht="30.75" customHeight="1" x14ac:dyDescent="0.25">
      <c r="A368" s="52"/>
      <c r="B368" s="53"/>
      <c r="C368" s="19" t="s">
        <v>106</v>
      </c>
      <c r="D368" s="13">
        <f t="shared" si="546"/>
        <v>58446196.229999997</v>
      </c>
      <c r="E368" s="13">
        <f t="shared" ref="E368:G371" si="581">E375+E403+E424+E431</f>
        <v>11394256.5</v>
      </c>
      <c r="F368" s="13">
        <f t="shared" si="581"/>
        <v>9263973.8699999992</v>
      </c>
      <c r="G368" s="13">
        <f t="shared" si="581"/>
        <v>8904215.75</v>
      </c>
      <c r="H368" s="13">
        <f t="shared" ref="H368:I368" si="582">H375+H403+H424+H431</f>
        <v>11317444.090000002</v>
      </c>
      <c r="I368" s="13">
        <f t="shared" si="582"/>
        <v>8633153.0099999998</v>
      </c>
      <c r="J368" s="13">
        <f t="shared" ref="J368:M368" si="583">J375+J403+J424+J431</f>
        <v>8933153.0099999998</v>
      </c>
      <c r="K368" s="13">
        <f t="shared" si="583"/>
        <v>0</v>
      </c>
      <c r="L368" s="13">
        <f t="shared" si="583"/>
        <v>0</v>
      </c>
      <c r="M368" s="13">
        <f t="shared" si="583"/>
        <v>0</v>
      </c>
    </row>
    <row r="369" spans="1:13" ht="30.75" customHeight="1" x14ac:dyDescent="0.25">
      <c r="A369" s="52"/>
      <c r="B369" s="53"/>
      <c r="C369" s="19" t="s">
        <v>107</v>
      </c>
      <c r="D369" s="13">
        <f t="shared" si="546"/>
        <v>48071463.659999996</v>
      </c>
      <c r="E369" s="13">
        <f t="shared" si="581"/>
        <v>7334311.3300000001</v>
      </c>
      <c r="F369" s="13">
        <f t="shared" si="581"/>
        <v>7451196.1600000001</v>
      </c>
      <c r="G369" s="13">
        <f t="shared" si="581"/>
        <v>7709504.5899999999</v>
      </c>
      <c r="H369" s="13">
        <f t="shared" ref="H369:I369" si="584">H376+H404+H425+H432</f>
        <v>8525483.8599999994</v>
      </c>
      <c r="I369" s="13">
        <f t="shared" si="584"/>
        <v>8525483.8599999994</v>
      </c>
      <c r="J369" s="13">
        <f t="shared" ref="J369:M369" si="585">J376+J404+J425+J432</f>
        <v>8525483.8599999994</v>
      </c>
      <c r="K369" s="13">
        <f t="shared" si="585"/>
        <v>0</v>
      </c>
      <c r="L369" s="13">
        <f t="shared" si="585"/>
        <v>0</v>
      </c>
      <c r="M369" s="13">
        <f t="shared" si="585"/>
        <v>0</v>
      </c>
    </row>
    <row r="370" spans="1:13" ht="30.75" customHeight="1" x14ac:dyDescent="0.25">
      <c r="A370" s="52"/>
      <c r="B370" s="53"/>
      <c r="C370" s="19" t="s">
        <v>108</v>
      </c>
      <c r="D370" s="13">
        <f t="shared" si="546"/>
        <v>544348.48</v>
      </c>
      <c r="E370" s="13">
        <f t="shared" si="581"/>
        <v>544348.48</v>
      </c>
      <c r="F370" s="13">
        <f t="shared" si="581"/>
        <v>0</v>
      </c>
      <c r="G370" s="13">
        <f t="shared" si="581"/>
        <v>0</v>
      </c>
      <c r="H370" s="13">
        <f t="shared" ref="H370:I370" si="586">H377+H405+H426+H433</f>
        <v>0</v>
      </c>
      <c r="I370" s="13">
        <f t="shared" si="586"/>
        <v>0</v>
      </c>
      <c r="J370" s="13">
        <f t="shared" ref="J370:M370" si="587">J377+J405+J426+J433</f>
        <v>0</v>
      </c>
      <c r="K370" s="13">
        <f t="shared" si="587"/>
        <v>0</v>
      </c>
      <c r="L370" s="13">
        <f t="shared" si="587"/>
        <v>0</v>
      </c>
      <c r="M370" s="13">
        <f t="shared" si="587"/>
        <v>0</v>
      </c>
    </row>
    <row r="371" spans="1:13" ht="30.75" customHeight="1" x14ac:dyDescent="0.25">
      <c r="A371" s="52"/>
      <c r="B371" s="53"/>
      <c r="C371" s="19" t="s">
        <v>109</v>
      </c>
      <c r="D371" s="13">
        <f t="shared" si="546"/>
        <v>0</v>
      </c>
      <c r="E371" s="13">
        <f t="shared" si="581"/>
        <v>0</v>
      </c>
      <c r="F371" s="13">
        <f t="shared" si="581"/>
        <v>0</v>
      </c>
      <c r="G371" s="13">
        <f t="shared" si="581"/>
        <v>0</v>
      </c>
      <c r="H371" s="13">
        <f t="shared" ref="H371:I371" si="588">H378+H406+H427+H434</f>
        <v>0</v>
      </c>
      <c r="I371" s="13">
        <f t="shared" si="588"/>
        <v>0</v>
      </c>
      <c r="J371" s="13">
        <f t="shared" ref="J371:M371" si="589">J378+J406+J427+J434</f>
        <v>0</v>
      </c>
      <c r="K371" s="13">
        <f t="shared" si="589"/>
        <v>0</v>
      </c>
      <c r="L371" s="13">
        <f t="shared" si="589"/>
        <v>0</v>
      </c>
      <c r="M371" s="13">
        <f t="shared" si="589"/>
        <v>0</v>
      </c>
    </row>
    <row r="372" spans="1:13" ht="30.75" customHeight="1" outlineLevel="1" x14ac:dyDescent="0.25">
      <c r="A372" s="45" t="s">
        <v>66</v>
      </c>
      <c r="B372" s="45" t="s">
        <v>112</v>
      </c>
      <c r="C372" s="18" t="s">
        <v>103</v>
      </c>
      <c r="D372" s="28">
        <f t="shared" si="546"/>
        <v>104760793.70000002</v>
      </c>
      <c r="E372" s="17">
        <f>E374+E378</f>
        <v>18162485.640000001</v>
      </c>
      <c r="F372" s="17">
        <f t="shared" ref="F372" si="590">F374+F378</f>
        <v>16484386.029999999</v>
      </c>
      <c r="G372" s="17">
        <f t="shared" ref="G372:I372" si="591">G374+G378</f>
        <v>16373720.34</v>
      </c>
      <c r="H372" s="17">
        <f t="shared" si="591"/>
        <v>19602927.950000003</v>
      </c>
      <c r="I372" s="17">
        <f t="shared" si="591"/>
        <v>16918636.870000001</v>
      </c>
      <c r="J372" s="23">
        <f t="shared" ref="J372" si="592">J374+J378</f>
        <v>17218636.870000001</v>
      </c>
      <c r="K372" s="17">
        <f t="shared" ref="K372:M372" si="593">K374+K378</f>
        <v>0</v>
      </c>
      <c r="L372" s="17">
        <f t="shared" si="593"/>
        <v>0</v>
      </c>
      <c r="M372" s="17">
        <f t="shared" si="593"/>
        <v>0</v>
      </c>
    </row>
    <row r="373" spans="1:13" ht="30.75" customHeight="1" outlineLevel="1" x14ac:dyDescent="0.25">
      <c r="A373" s="45"/>
      <c r="B373" s="45"/>
      <c r="C373" s="18" t="s">
        <v>104</v>
      </c>
      <c r="D373" s="28"/>
      <c r="E373" s="17"/>
      <c r="F373" s="17"/>
      <c r="G373" s="17"/>
      <c r="H373" s="17"/>
      <c r="I373" s="17"/>
      <c r="J373" s="23"/>
      <c r="K373" s="17"/>
      <c r="L373" s="17"/>
      <c r="M373" s="17"/>
    </row>
    <row r="374" spans="1:13" ht="44.25" customHeight="1" outlineLevel="1" x14ac:dyDescent="0.25">
      <c r="A374" s="45"/>
      <c r="B374" s="45"/>
      <c r="C374" s="18" t="s">
        <v>105</v>
      </c>
      <c r="D374" s="28">
        <f t="shared" si="546"/>
        <v>104760793.70000002</v>
      </c>
      <c r="E374" s="17">
        <f>E375+E376+E377</f>
        <v>18162485.640000001</v>
      </c>
      <c r="F374" s="17">
        <f t="shared" ref="F374" si="594">F375+F376+F377</f>
        <v>16484386.029999999</v>
      </c>
      <c r="G374" s="17">
        <f t="shared" ref="G374:I374" si="595">G375+G376+G377</f>
        <v>16373720.34</v>
      </c>
      <c r="H374" s="17">
        <f t="shared" si="595"/>
        <v>19602927.950000003</v>
      </c>
      <c r="I374" s="17">
        <f t="shared" si="595"/>
        <v>16918636.870000001</v>
      </c>
      <c r="J374" s="23">
        <f t="shared" ref="J374" si="596">J375+J376+J377</f>
        <v>17218636.870000001</v>
      </c>
      <c r="K374" s="17">
        <f t="shared" ref="K374:M374" si="597">K375+K376+K377</f>
        <v>0</v>
      </c>
      <c r="L374" s="17">
        <f t="shared" si="597"/>
        <v>0</v>
      </c>
      <c r="M374" s="17">
        <f t="shared" si="597"/>
        <v>0</v>
      </c>
    </row>
    <row r="375" spans="1:13" ht="30.75" customHeight="1" outlineLevel="1" x14ac:dyDescent="0.25">
      <c r="A375" s="45"/>
      <c r="B375" s="45"/>
      <c r="C375" s="18" t="s">
        <v>106</v>
      </c>
      <c r="D375" s="28">
        <f t="shared" si="546"/>
        <v>58204029.559999995</v>
      </c>
      <c r="E375" s="17">
        <f>E382+E389+E396</f>
        <v>11152089.83</v>
      </c>
      <c r="F375" s="17">
        <f t="shared" ref="F375" si="598">F382+F389+F396</f>
        <v>9263973.8699999992</v>
      </c>
      <c r="G375" s="17">
        <f t="shared" ref="G375:I375" si="599">G382+G389+G396</f>
        <v>8904215.75</v>
      </c>
      <c r="H375" s="17">
        <f t="shared" si="599"/>
        <v>11317444.090000002</v>
      </c>
      <c r="I375" s="17">
        <f t="shared" si="599"/>
        <v>8633153.0099999998</v>
      </c>
      <c r="J375" s="23">
        <f t="shared" ref="J375" si="600">J382+J389+J396</f>
        <v>8933153.0099999998</v>
      </c>
      <c r="K375" s="17">
        <v>0</v>
      </c>
      <c r="L375" s="17">
        <v>0</v>
      </c>
      <c r="M375" s="17">
        <v>0</v>
      </c>
    </row>
    <row r="376" spans="1:13" ht="30.75" customHeight="1" outlineLevel="1" x14ac:dyDescent="0.25">
      <c r="A376" s="45"/>
      <c r="B376" s="45"/>
      <c r="C376" s="18" t="s">
        <v>107</v>
      </c>
      <c r="D376" s="28">
        <f t="shared" si="546"/>
        <v>46556764.140000001</v>
      </c>
      <c r="E376" s="17">
        <f t="shared" ref="E376:F378" si="601">E383+E390+E397</f>
        <v>7010395.8100000005</v>
      </c>
      <c r="F376" s="17">
        <f t="shared" si="601"/>
        <v>7220412.1600000001</v>
      </c>
      <c r="G376" s="17">
        <f t="shared" ref="G376:I376" si="602">G383+G390+G397</f>
        <v>7469504.5899999999</v>
      </c>
      <c r="H376" s="17">
        <f t="shared" si="602"/>
        <v>8285483.8600000003</v>
      </c>
      <c r="I376" s="17">
        <f t="shared" si="602"/>
        <v>8285483.8600000003</v>
      </c>
      <c r="J376" s="23">
        <f t="shared" ref="J376" si="603">J383+J390+J397</f>
        <v>8285483.8600000003</v>
      </c>
      <c r="K376" s="17">
        <v>0</v>
      </c>
      <c r="L376" s="17">
        <v>0</v>
      </c>
      <c r="M376" s="17">
        <v>0</v>
      </c>
    </row>
    <row r="377" spans="1:13" ht="30.75" customHeight="1" outlineLevel="1" x14ac:dyDescent="0.25">
      <c r="A377" s="45"/>
      <c r="B377" s="45"/>
      <c r="C377" s="18" t="s">
        <v>108</v>
      </c>
      <c r="D377" s="28">
        <f t="shared" si="546"/>
        <v>0</v>
      </c>
      <c r="E377" s="17">
        <f t="shared" si="601"/>
        <v>0</v>
      </c>
      <c r="F377" s="17">
        <f t="shared" si="601"/>
        <v>0</v>
      </c>
      <c r="G377" s="17">
        <f t="shared" ref="G377:I377" si="604">G384+G391+G398</f>
        <v>0</v>
      </c>
      <c r="H377" s="17">
        <f t="shared" si="604"/>
        <v>0</v>
      </c>
      <c r="I377" s="17">
        <f t="shared" si="604"/>
        <v>0</v>
      </c>
      <c r="J377" s="23">
        <f t="shared" ref="J377" si="605">J384+J391+J398</f>
        <v>0</v>
      </c>
      <c r="K377" s="17">
        <f t="shared" ref="K377:M377" si="606">K384+K391+K398</f>
        <v>0</v>
      </c>
      <c r="L377" s="17">
        <f t="shared" si="606"/>
        <v>0</v>
      </c>
      <c r="M377" s="17">
        <f t="shared" si="606"/>
        <v>0</v>
      </c>
    </row>
    <row r="378" spans="1:13" ht="30.75" customHeight="1" outlineLevel="1" x14ac:dyDescent="0.25">
      <c r="A378" s="45"/>
      <c r="B378" s="45"/>
      <c r="C378" s="18" t="s">
        <v>109</v>
      </c>
      <c r="D378" s="28">
        <f t="shared" si="546"/>
        <v>0</v>
      </c>
      <c r="E378" s="17">
        <f t="shared" si="601"/>
        <v>0</v>
      </c>
      <c r="F378" s="17">
        <f t="shared" si="601"/>
        <v>0</v>
      </c>
      <c r="G378" s="17">
        <f t="shared" ref="G378:I378" si="607">G385+G392+G399</f>
        <v>0</v>
      </c>
      <c r="H378" s="17">
        <f t="shared" si="607"/>
        <v>0</v>
      </c>
      <c r="I378" s="17">
        <f t="shared" si="607"/>
        <v>0</v>
      </c>
      <c r="J378" s="23">
        <f t="shared" ref="J378" si="608">J385+J392+J399</f>
        <v>0</v>
      </c>
      <c r="K378" s="17">
        <f t="shared" ref="K378:M378" si="609">K385+K392+K399</f>
        <v>0</v>
      </c>
      <c r="L378" s="17">
        <f t="shared" si="609"/>
        <v>0</v>
      </c>
      <c r="M378" s="17">
        <f t="shared" si="609"/>
        <v>0</v>
      </c>
    </row>
    <row r="379" spans="1:13" ht="30.75" customHeight="1" outlineLevel="2" x14ac:dyDescent="0.25">
      <c r="A379" s="45" t="s">
        <v>68</v>
      </c>
      <c r="B379" s="45" t="s">
        <v>67</v>
      </c>
      <c r="C379" s="18" t="s">
        <v>103</v>
      </c>
      <c r="D379" s="28">
        <f t="shared" si="546"/>
        <v>54655969.689999998</v>
      </c>
      <c r="E379" s="17">
        <f>E381+E385</f>
        <v>10807751.029999999</v>
      </c>
      <c r="F379" s="17">
        <f t="shared" ref="F379" si="610">F381+F385</f>
        <v>8920154.3800000008</v>
      </c>
      <c r="G379" s="17">
        <f t="shared" ref="G379:I379" si="611">G381+G385</f>
        <v>8261955</v>
      </c>
      <c r="H379" s="17">
        <f t="shared" si="611"/>
        <v>10578230.48</v>
      </c>
      <c r="I379" s="17">
        <f t="shared" si="611"/>
        <v>7893939.4000000004</v>
      </c>
      <c r="J379" s="17">
        <f t="shared" ref="J379:M379" si="612">J381+J385</f>
        <v>8193939.4000000004</v>
      </c>
      <c r="K379" s="17">
        <f t="shared" si="612"/>
        <v>0</v>
      </c>
      <c r="L379" s="17">
        <f t="shared" si="612"/>
        <v>0</v>
      </c>
      <c r="M379" s="17">
        <f t="shared" si="612"/>
        <v>0</v>
      </c>
    </row>
    <row r="380" spans="1:13" ht="30.75" customHeight="1" outlineLevel="2" x14ac:dyDescent="0.25">
      <c r="A380" s="45"/>
      <c r="B380" s="45"/>
      <c r="C380" s="18" t="s">
        <v>104</v>
      </c>
      <c r="D380" s="28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1:13" ht="44.25" customHeight="1" outlineLevel="2" x14ac:dyDescent="0.25">
      <c r="A381" s="45"/>
      <c r="B381" s="45"/>
      <c r="C381" s="18" t="s">
        <v>105</v>
      </c>
      <c r="D381" s="28">
        <f t="shared" si="546"/>
        <v>54655969.689999998</v>
      </c>
      <c r="E381" s="17">
        <f>E382+E383+E384</f>
        <v>10807751.029999999</v>
      </c>
      <c r="F381" s="17">
        <f t="shared" ref="F381" si="613">F382+F383+F384</f>
        <v>8920154.3800000008</v>
      </c>
      <c r="G381" s="17">
        <f t="shared" ref="G381:I381" si="614">G382+G383+G384</f>
        <v>8261955</v>
      </c>
      <c r="H381" s="17">
        <f t="shared" si="614"/>
        <v>10578230.48</v>
      </c>
      <c r="I381" s="17">
        <f t="shared" si="614"/>
        <v>7893939.4000000004</v>
      </c>
      <c r="J381" s="17">
        <f t="shared" ref="J381:M381" si="615">J382+J383+J384</f>
        <v>8193939.4000000004</v>
      </c>
      <c r="K381" s="17">
        <f t="shared" si="615"/>
        <v>0</v>
      </c>
      <c r="L381" s="17">
        <f t="shared" si="615"/>
        <v>0</v>
      </c>
      <c r="M381" s="17">
        <f t="shared" si="615"/>
        <v>0</v>
      </c>
    </row>
    <row r="382" spans="1:13" ht="30.75" customHeight="1" outlineLevel="2" x14ac:dyDescent="0.25">
      <c r="A382" s="45"/>
      <c r="B382" s="45"/>
      <c r="C382" s="18" t="s">
        <v>106</v>
      </c>
      <c r="D382" s="28">
        <f t="shared" si="546"/>
        <v>54655969.689999998</v>
      </c>
      <c r="E382" s="17">
        <v>10807751.029999999</v>
      </c>
      <c r="F382" s="17">
        <v>8920154.3800000008</v>
      </c>
      <c r="G382" s="17">
        <f>10389955-2128000</f>
        <v>8261955</v>
      </c>
      <c r="H382" s="17">
        <v>10578230.48</v>
      </c>
      <c r="I382" s="17">
        <v>7893939.4000000004</v>
      </c>
      <c r="J382" s="17">
        <v>8193939.4000000004</v>
      </c>
      <c r="K382" s="17">
        <v>0</v>
      </c>
      <c r="L382" s="17">
        <v>0</v>
      </c>
      <c r="M382" s="17">
        <v>0</v>
      </c>
    </row>
    <row r="383" spans="1:13" ht="30.75" customHeight="1" outlineLevel="2" x14ac:dyDescent="0.25">
      <c r="A383" s="45"/>
      <c r="B383" s="45"/>
      <c r="C383" s="18" t="s">
        <v>107</v>
      </c>
      <c r="D383" s="28">
        <f t="shared" si="546"/>
        <v>0</v>
      </c>
      <c r="E383" s="17">
        <f t="shared" ref="E383:E385" si="616">F383+G383+H383+I383+J383</f>
        <v>0</v>
      </c>
      <c r="F383" s="17">
        <f t="shared" ref="F383:F385" si="617">G383+H383+I383+J383+K383</f>
        <v>0</v>
      </c>
      <c r="G383" s="17">
        <f t="shared" ref="G383:G385" si="618">H383+I383+J383+K383+L383</f>
        <v>0</v>
      </c>
      <c r="H383" s="17">
        <f t="shared" ref="H383:H385" si="619">I383+J383+K383+L383+M383</f>
        <v>0</v>
      </c>
      <c r="I383" s="17">
        <f t="shared" ref="I383:I385" si="620">J383+K383+L383+M383+N383</f>
        <v>0</v>
      </c>
      <c r="J383" s="17">
        <f t="shared" ref="J383:J385" si="621">K383+L383+M383+N383+O383</f>
        <v>0</v>
      </c>
      <c r="K383" s="17">
        <f t="shared" ref="K383:K385" si="622">L383+M383+N383+O383+P383</f>
        <v>0</v>
      </c>
      <c r="L383" s="17">
        <f t="shared" ref="L383:L385" si="623">M383+N383+O383+P383+Q383</f>
        <v>0</v>
      </c>
      <c r="M383" s="17">
        <f t="shared" ref="M383:M385" si="624">N383+O383+P383+Q383+R383</f>
        <v>0</v>
      </c>
    </row>
    <row r="384" spans="1:13" ht="30.75" customHeight="1" outlineLevel="2" x14ac:dyDescent="0.25">
      <c r="A384" s="45"/>
      <c r="B384" s="45"/>
      <c r="C384" s="18" t="s">
        <v>108</v>
      </c>
      <c r="D384" s="28">
        <f t="shared" si="546"/>
        <v>0</v>
      </c>
      <c r="E384" s="17">
        <f t="shared" si="616"/>
        <v>0</v>
      </c>
      <c r="F384" s="17">
        <f t="shared" si="617"/>
        <v>0</v>
      </c>
      <c r="G384" s="17">
        <f t="shared" si="618"/>
        <v>0</v>
      </c>
      <c r="H384" s="17">
        <f t="shared" si="619"/>
        <v>0</v>
      </c>
      <c r="I384" s="17">
        <f t="shared" si="620"/>
        <v>0</v>
      </c>
      <c r="J384" s="17">
        <f t="shared" si="621"/>
        <v>0</v>
      </c>
      <c r="K384" s="17">
        <f t="shared" si="622"/>
        <v>0</v>
      </c>
      <c r="L384" s="17">
        <f t="shared" si="623"/>
        <v>0</v>
      </c>
      <c r="M384" s="17">
        <f t="shared" si="624"/>
        <v>0</v>
      </c>
    </row>
    <row r="385" spans="1:13" ht="30.75" customHeight="1" outlineLevel="2" x14ac:dyDescent="0.25">
      <c r="A385" s="45"/>
      <c r="B385" s="45"/>
      <c r="C385" s="18" t="s">
        <v>109</v>
      </c>
      <c r="D385" s="28">
        <f t="shared" si="546"/>
        <v>0</v>
      </c>
      <c r="E385" s="17">
        <f t="shared" si="616"/>
        <v>0</v>
      </c>
      <c r="F385" s="17">
        <f t="shared" si="617"/>
        <v>0</v>
      </c>
      <c r="G385" s="17">
        <f t="shared" si="618"/>
        <v>0</v>
      </c>
      <c r="H385" s="17">
        <f t="shared" si="619"/>
        <v>0</v>
      </c>
      <c r="I385" s="17">
        <f t="shared" si="620"/>
        <v>0</v>
      </c>
      <c r="J385" s="17">
        <f t="shared" si="621"/>
        <v>0</v>
      </c>
      <c r="K385" s="17">
        <f t="shared" si="622"/>
        <v>0</v>
      </c>
      <c r="L385" s="17">
        <f t="shared" si="623"/>
        <v>0</v>
      </c>
      <c r="M385" s="17">
        <f t="shared" si="624"/>
        <v>0</v>
      </c>
    </row>
    <row r="386" spans="1:13" ht="30.75" customHeight="1" outlineLevel="2" x14ac:dyDescent="0.25">
      <c r="A386" s="45" t="s">
        <v>69</v>
      </c>
      <c r="B386" s="45" t="s">
        <v>26</v>
      </c>
      <c r="C386" s="18" t="s">
        <v>103</v>
      </c>
      <c r="D386" s="28">
        <f t="shared" si="546"/>
        <v>38790135.339999996</v>
      </c>
      <c r="E386" s="17">
        <f>E388+E392</f>
        <v>5984559.5899999999</v>
      </c>
      <c r="F386" s="17">
        <f t="shared" ref="F386" si="625">F388+F392</f>
        <v>6197478.79</v>
      </c>
      <c r="G386" s="17">
        <f t="shared" ref="G386:I386" si="626">G388+G392</f>
        <v>6197478.79</v>
      </c>
      <c r="H386" s="17">
        <f t="shared" si="626"/>
        <v>6803539.3899999997</v>
      </c>
      <c r="I386" s="17">
        <f t="shared" si="626"/>
        <v>6803539.3899999997</v>
      </c>
      <c r="J386" s="17">
        <f t="shared" ref="J386:M386" si="627">J388+J392</f>
        <v>6803539.3899999997</v>
      </c>
      <c r="K386" s="17">
        <f t="shared" si="627"/>
        <v>0</v>
      </c>
      <c r="L386" s="17">
        <f t="shared" si="627"/>
        <v>0</v>
      </c>
      <c r="M386" s="17">
        <f t="shared" si="627"/>
        <v>0</v>
      </c>
    </row>
    <row r="387" spans="1:13" ht="30.75" customHeight="1" outlineLevel="2" x14ac:dyDescent="0.25">
      <c r="A387" s="45"/>
      <c r="B387" s="45"/>
      <c r="C387" s="18" t="s">
        <v>104</v>
      </c>
      <c r="D387" s="28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1:13" ht="48.75" customHeight="1" outlineLevel="2" x14ac:dyDescent="0.25">
      <c r="A388" s="45"/>
      <c r="B388" s="45"/>
      <c r="C388" s="18" t="s">
        <v>105</v>
      </c>
      <c r="D388" s="28">
        <f t="shared" si="546"/>
        <v>38790135.339999996</v>
      </c>
      <c r="E388" s="17">
        <f>E389+E390+E391</f>
        <v>5984559.5899999999</v>
      </c>
      <c r="F388" s="17">
        <f t="shared" ref="F388" si="628">F389+F390+F391</f>
        <v>6197478.79</v>
      </c>
      <c r="G388" s="17">
        <f t="shared" ref="G388:I388" si="629">G389+G390+G391</f>
        <v>6197478.79</v>
      </c>
      <c r="H388" s="17">
        <f t="shared" si="629"/>
        <v>6803539.3899999997</v>
      </c>
      <c r="I388" s="17">
        <f t="shared" si="629"/>
        <v>6803539.3899999997</v>
      </c>
      <c r="J388" s="17">
        <f t="shared" ref="J388:M388" si="630">J389+J390+J391</f>
        <v>6803539.3899999997</v>
      </c>
      <c r="K388" s="17">
        <f t="shared" si="630"/>
        <v>0</v>
      </c>
      <c r="L388" s="17">
        <f t="shared" si="630"/>
        <v>0</v>
      </c>
      <c r="M388" s="17">
        <f t="shared" si="630"/>
        <v>0</v>
      </c>
    </row>
    <row r="389" spans="1:13" ht="48.75" customHeight="1" outlineLevel="2" x14ac:dyDescent="0.25">
      <c r="A389" s="45"/>
      <c r="B389" s="45"/>
      <c r="C389" s="18" t="s">
        <v>106</v>
      </c>
      <c r="D389" s="28">
        <f t="shared" si="546"/>
        <v>387901.34</v>
      </c>
      <c r="E389" s="17">
        <v>59845.59</v>
      </c>
      <c r="F389" s="17">
        <v>61974.79</v>
      </c>
      <c r="G389" s="17">
        <v>61974.79</v>
      </c>
      <c r="H389" s="17">
        <v>68035.39</v>
      </c>
      <c r="I389" s="17">
        <v>68035.39</v>
      </c>
      <c r="J389" s="17">
        <v>68035.39</v>
      </c>
      <c r="K389" s="17">
        <v>0</v>
      </c>
      <c r="L389" s="17">
        <v>0</v>
      </c>
      <c r="M389" s="17">
        <v>0</v>
      </c>
    </row>
    <row r="390" spans="1:13" ht="30.75" customHeight="1" outlineLevel="2" x14ac:dyDescent="0.25">
      <c r="A390" s="45"/>
      <c r="B390" s="45"/>
      <c r="C390" s="18" t="s">
        <v>107</v>
      </c>
      <c r="D390" s="28">
        <f t="shared" si="546"/>
        <v>38402234</v>
      </c>
      <c r="E390" s="17">
        <f>5410354+514360</f>
        <v>5924714</v>
      </c>
      <c r="F390" s="17">
        <v>6135504</v>
      </c>
      <c r="G390" s="17">
        <v>6135504</v>
      </c>
      <c r="H390" s="17">
        <v>6735504</v>
      </c>
      <c r="I390" s="17">
        <v>6735504</v>
      </c>
      <c r="J390" s="17">
        <v>6735504</v>
      </c>
      <c r="K390" s="17">
        <v>0</v>
      </c>
      <c r="L390" s="17">
        <v>0</v>
      </c>
      <c r="M390" s="17">
        <v>0</v>
      </c>
    </row>
    <row r="391" spans="1:13" ht="30.75" customHeight="1" outlineLevel="2" x14ac:dyDescent="0.25">
      <c r="A391" s="45"/>
      <c r="B391" s="45"/>
      <c r="C391" s="18" t="s">
        <v>108</v>
      </c>
      <c r="D391" s="28">
        <f t="shared" si="546"/>
        <v>0</v>
      </c>
      <c r="E391" s="17">
        <f t="shared" ref="E391:E392" si="631">F391+G391+H391+I391+J391</f>
        <v>0</v>
      </c>
      <c r="F391" s="17">
        <f t="shared" ref="F391:F392" si="632">G391+H391+I391+J391+K391</f>
        <v>0</v>
      </c>
      <c r="G391" s="17">
        <f t="shared" ref="G391:G392" si="633">H391+I391+J391+K391+L391</f>
        <v>0</v>
      </c>
      <c r="H391" s="17">
        <f t="shared" ref="H391:H392" si="634">I391+J391+K391+L391+M391</f>
        <v>0</v>
      </c>
      <c r="I391" s="17">
        <f t="shared" ref="I391:I392" si="635">J391+K391+L391+M391+N391</f>
        <v>0</v>
      </c>
      <c r="J391" s="17">
        <f t="shared" ref="J391:J392" si="636">K391+L391+M391+N391+O391</f>
        <v>0</v>
      </c>
      <c r="K391" s="17">
        <f t="shared" ref="K391:K392" si="637">L391+M391+N391+O391+P391</f>
        <v>0</v>
      </c>
      <c r="L391" s="17">
        <f t="shared" ref="L391:L392" si="638">M391+N391+O391+P391+Q391</f>
        <v>0</v>
      </c>
      <c r="M391" s="17">
        <f t="shared" ref="M391:M392" si="639">N391+O391+P391+Q391+R391</f>
        <v>0</v>
      </c>
    </row>
    <row r="392" spans="1:13" ht="30.75" customHeight="1" outlineLevel="2" x14ac:dyDescent="0.25">
      <c r="A392" s="45"/>
      <c r="B392" s="45"/>
      <c r="C392" s="18" t="s">
        <v>109</v>
      </c>
      <c r="D392" s="28">
        <f t="shared" si="546"/>
        <v>0</v>
      </c>
      <c r="E392" s="17">
        <f t="shared" si="631"/>
        <v>0</v>
      </c>
      <c r="F392" s="17">
        <f t="shared" si="632"/>
        <v>0</v>
      </c>
      <c r="G392" s="17">
        <f t="shared" si="633"/>
        <v>0</v>
      </c>
      <c r="H392" s="17">
        <f t="shared" si="634"/>
        <v>0</v>
      </c>
      <c r="I392" s="17">
        <f t="shared" si="635"/>
        <v>0</v>
      </c>
      <c r="J392" s="17">
        <f t="shared" si="636"/>
        <v>0</v>
      </c>
      <c r="K392" s="17">
        <f t="shared" si="637"/>
        <v>0</v>
      </c>
      <c r="L392" s="17">
        <f t="shared" si="638"/>
        <v>0</v>
      </c>
      <c r="M392" s="17">
        <f t="shared" si="639"/>
        <v>0</v>
      </c>
    </row>
    <row r="393" spans="1:13" ht="30.75" customHeight="1" outlineLevel="2" x14ac:dyDescent="0.25">
      <c r="A393" s="45" t="s">
        <v>70</v>
      </c>
      <c r="B393" s="45" t="s">
        <v>20</v>
      </c>
      <c r="C393" s="18" t="s">
        <v>103</v>
      </c>
      <c r="D393" s="28">
        <f t="shared" si="546"/>
        <v>11314688.67</v>
      </c>
      <c r="E393" s="17">
        <f>E395+E399</f>
        <v>1370175.02</v>
      </c>
      <c r="F393" s="17">
        <f t="shared" ref="F393" si="640">F395+F399</f>
        <v>1366752.8599999999</v>
      </c>
      <c r="G393" s="17">
        <f t="shared" ref="G393:I393" si="641">G395+G399</f>
        <v>1914286.5499999998</v>
      </c>
      <c r="H393" s="17">
        <f t="shared" si="641"/>
        <v>2221158.08</v>
      </c>
      <c r="I393" s="17">
        <f t="shared" si="641"/>
        <v>2221158.08</v>
      </c>
      <c r="J393" s="17">
        <f t="shared" ref="J393:M393" si="642">J395+J399</f>
        <v>2221158.08</v>
      </c>
      <c r="K393" s="17">
        <f t="shared" si="642"/>
        <v>0</v>
      </c>
      <c r="L393" s="17">
        <f t="shared" si="642"/>
        <v>0</v>
      </c>
      <c r="M393" s="17">
        <f t="shared" si="642"/>
        <v>0</v>
      </c>
    </row>
    <row r="394" spans="1:13" ht="30.75" customHeight="1" outlineLevel="2" x14ac:dyDescent="0.25">
      <c r="A394" s="45"/>
      <c r="B394" s="45"/>
      <c r="C394" s="18" t="s">
        <v>104</v>
      </c>
      <c r="D394" s="28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1:13" ht="53.25" customHeight="1" outlineLevel="2" x14ac:dyDescent="0.25">
      <c r="A395" s="45"/>
      <c r="B395" s="45"/>
      <c r="C395" s="18" t="s">
        <v>105</v>
      </c>
      <c r="D395" s="28">
        <f t="shared" si="546"/>
        <v>11314688.67</v>
      </c>
      <c r="E395" s="17">
        <f>E396+E397+E398</f>
        <v>1370175.02</v>
      </c>
      <c r="F395" s="17">
        <f t="shared" ref="F395" si="643">F396+F397+F398</f>
        <v>1366752.8599999999</v>
      </c>
      <c r="G395" s="17">
        <f t="shared" ref="G395:I395" si="644">G396+G397+G398</f>
        <v>1914286.5499999998</v>
      </c>
      <c r="H395" s="17">
        <f t="shared" si="644"/>
        <v>2221158.08</v>
      </c>
      <c r="I395" s="17">
        <f t="shared" si="644"/>
        <v>2221158.08</v>
      </c>
      <c r="J395" s="17">
        <f t="shared" ref="J395:M395" si="645">J396+J397+J398</f>
        <v>2221158.08</v>
      </c>
      <c r="K395" s="17">
        <f t="shared" si="645"/>
        <v>0</v>
      </c>
      <c r="L395" s="17">
        <f t="shared" si="645"/>
        <v>0</v>
      </c>
      <c r="M395" s="17">
        <f t="shared" si="645"/>
        <v>0</v>
      </c>
    </row>
    <row r="396" spans="1:13" ht="30.75" customHeight="1" outlineLevel="2" x14ac:dyDescent="0.25">
      <c r="A396" s="45"/>
      <c r="B396" s="45"/>
      <c r="C396" s="18" t="s">
        <v>106</v>
      </c>
      <c r="D396" s="28">
        <f t="shared" si="546"/>
        <v>3160158.5300000003</v>
      </c>
      <c r="E396" s="17">
        <f>267062.87+17430.34</f>
        <v>284493.21000000002</v>
      </c>
      <c r="F396" s="17">
        <v>281844.7</v>
      </c>
      <c r="G396" s="17">
        <f>393085.96+165000+22200</f>
        <v>580285.96</v>
      </c>
      <c r="H396" s="17">
        <v>671178.22</v>
      </c>
      <c r="I396" s="17">
        <v>671178.22</v>
      </c>
      <c r="J396" s="17">
        <v>671178.22</v>
      </c>
      <c r="K396" s="17">
        <v>0</v>
      </c>
      <c r="L396" s="17">
        <v>0</v>
      </c>
      <c r="M396" s="17">
        <v>0</v>
      </c>
    </row>
    <row r="397" spans="1:13" ht="30.75" customHeight="1" outlineLevel="2" x14ac:dyDescent="0.25">
      <c r="A397" s="45"/>
      <c r="B397" s="45"/>
      <c r="C397" s="18" t="s">
        <v>107</v>
      </c>
      <c r="D397" s="28">
        <f t="shared" si="546"/>
        <v>8154530.1400000006</v>
      </c>
      <c r="E397" s="17">
        <f>17430.34+1068251.47</f>
        <v>1085681.81</v>
      </c>
      <c r="F397" s="17">
        <v>1084908.1599999999</v>
      </c>
      <c r="G397" s="17">
        <f>897200.59+385000+51800</f>
        <v>1334000.5899999999</v>
      </c>
      <c r="H397" s="17">
        <v>1549979.86</v>
      </c>
      <c r="I397" s="17">
        <v>1549979.86</v>
      </c>
      <c r="J397" s="17">
        <v>1549979.86</v>
      </c>
      <c r="K397" s="17">
        <v>0</v>
      </c>
      <c r="L397" s="17">
        <v>0</v>
      </c>
      <c r="M397" s="17">
        <v>0</v>
      </c>
    </row>
    <row r="398" spans="1:13" ht="30.75" customHeight="1" outlineLevel="2" x14ac:dyDescent="0.25">
      <c r="A398" s="45"/>
      <c r="B398" s="45"/>
      <c r="C398" s="18" t="s">
        <v>108</v>
      </c>
      <c r="D398" s="28">
        <f t="shared" si="546"/>
        <v>0</v>
      </c>
      <c r="E398" s="17">
        <f t="shared" ref="E398:E399" si="646">F398+G398+H398+I398+J398</f>
        <v>0</v>
      </c>
      <c r="F398" s="17">
        <f t="shared" ref="F398:F399" si="647">G398+H398+I398+J398+K398</f>
        <v>0</v>
      </c>
      <c r="G398" s="17">
        <f t="shared" ref="G398:G399" si="648">H398+I398+J398+K398+L398</f>
        <v>0</v>
      </c>
      <c r="H398" s="17">
        <f t="shared" ref="H398:H399" si="649">I398+J398+K398+L398+M398</f>
        <v>0</v>
      </c>
      <c r="I398" s="17">
        <f t="shared" ref="I398:I399" si="650">J398+K398+L398+M398+N398</f>
        <v>0</v>
      </c>
      <c r="J398" s="17">
        <f t="shared" ref="J398:J399" si="651">K398+L398+M398+N398+O398</f>
        <v>0</v>
      </c>
      <c r="K398" s="17">
        <f t="shared" ref="K398:K399" si="652">L398+M398+N398+O398+P398</f>
        <v>0</v>
      </c>
      <c r="L398" s="17">
        <f t="shared" ref="L398:L399" si="653">M398+N398+O398+P398+Q398</f>
        <v>0</v>
      </c>
      <c r="M398" s="17">
        <f t="shared" ref="M398:M399" si="654">N398+O398+P398+Q398+R398</f>
        <v>0</v>
      </c>
    </row>
    <row r="399" spans="1:13" ht="30.75" customHeight="1" outlineLevel="2" x14ac:dyDescent="0.25">
      <c r="A399" s="45"/>
      <c r="B399" s="45"/>
      <c r="C399" s="18" t="s">
        <v>109</v>
      </c>
      <c r="D399" s="28">
        <f t="shared" si="546"/>
        <v>0</v>
      </c>
      <c r="E399" s="17">
        <f t="shared" si="646"/>
        <v>0</v>
      </c>
      <c r="F399" s="17">
        <f t="shared" si="647"/>
        <v>0</v>
      </c>
      <c r="G399" s="17">
        <f t="shared" si="648"/>
        <v>0</v>
      </c>
      <c r="H399" s="17">
        <f t="shared" si="649"/>
        <v>0</v>
      </c>
      <c r="I399" s="17">
        <f t="shared" si="650"/>
        <v>0</v>
      </c>
      <c r="J399" s="17">
        <f t="shared" si="651"/>
        <v>0</v>
      </c>
      <c r="K399" s="17">
        <f t="shared" si="652"/>
        <v>0</v>
      </c>
      <c r="L399" s="17">
        <f t="shared" si="653"/>
        <v>0</v>
      </c>
      <c r="M399" s="17">
        <f t="shared" si="654"/>
        <v>0</v>
      </c>
    </row>
    <row r="400" spans="1:13" ht="30.75" customHeight="1" outlineLevel="1" x14ac:dyDescent="0.25">
      <c r="A400" s="45" t="s">
        <v>72</v>
      </c>
      <c r="B400" s="45" t="s">
        <v>45</v>
      </c>
      <c r="C400" s="18" t="s">
        <v>103</v>
      </c>
      <c r="D400" s="28">
        <f t="shared" si="546"/>
        <v>255000</v>
      </c>
      <c r="E400" s="17">
        <f>E402+E406</f>
        <v>255000</v>
      </c>
      <c r="F400" s="17">
        <f t="shared" ref="F400" si="655">F402+F406</f>
        <v>0</v>
      </c>
      <c r="G400" s="17">
        <f t="shared" ref="G400:I400" si="656">G402+G406</f>
        <v>0</v>
      </c>
      <c r="H400" s="17">
        <f t="shared" si="656"/>
        <v>0</v>
      </c>
      <c r="I400" s="17">
        <f t="shared" si="656"/>
        <v>0</v>
      </c>
      <c r="J400" s="17">
        <f t="shared" ref="J400:M400" si="657">J402+J406</f>
        <v>0</v>
      </c>
      <c r="K400" s="17">
        <f t="shared" si="657"/>
        <v>0</v>
      </c>
      <c r="L400" s="17">
        <f t="shared" si="657"/>
        <v>0</v>
      </c>
      <c r="M400" s="17">
        <f t="shared" si="657"/>
        <v>0</v>
      </c>
    </row>
    <row r="401" spans="1:13" ht="30.75" customHeight="1" outlineLevel="1" x14ac:dyDescent="0.25">
      <c r="A401" s="45"/>
      <c r="B401" s="45"/>
      <c r="C401" s="18" t="s">
        <v>104</v>
      </c>
      <c r="D401" s="28"/>
      <c r="E401" s="17"/>
      <c r="F401" s="17"/>
      <c r="G401" s="17"/>
      <c r="H401" s="17"/>
      <c r="I401" s="17"/>
      <c r="J401" s="17"/>
      <c r="K401" s="17"/>
      <c r="L401" s="17"/>
      <c r="M401" s="17"/>
    </row>
    <row r="402" spans="1:13" ht="52.5" customHeight="1" outlineLevel="1" x14ac:dyDescent="0.25">
      <c r="A402" s="45"/>
      <c r="B402" s="45"/>
      <c r="C402" s="18" t="s">
        <v>105</v>
      </c>
      <c r="D402" s="28">
        <f t="shared" si="546"/>
        <v>255000</v>
      </c>
      <c r="E402" s="17">
        <f>E403+E404+E405</f>
        <v>255000</v>
      </c>
      <c r="F402" s="17">
        <f t="shared" ref="F402" si="658">F403+F404+F405</f>
        <v>0</v>
      </c>
      <c r="G402" s="17">
        <f t="shared" ref="G402:I402" si="659">G403+G404+G405</f>
        <v>0</v>
      </c>
      <c r="H402" s="17">
        <f t="shared" si="659"/>
        <v>0</v>
      </c>
      <c r="I402" s="17">
        <f t="shared" si="659"/>
        <v>0</v>
      </c>
      <c r="J402" s="17">
        <f t="shared" ref="J402:M402" si="660">J403+J404+J405</f>
        <v>0</v>
      </c>
      <c r="K402" s="17">
        <f t="shared" si="660"/>
        <v>0</v>
      </c>
      <c r="L402" s="17">
        <f t="shared" si="660"/>
        <v>0</v>
      </c>
      <c r="M402" s="17">
        <f t="shared" si="660"/>
        <v>0</v>
      </c>
    </row>
    <row r="403" spans="1:13" ht="30.75" customHeight="1" outlineLevel="1" x14ac:dyDescent="0.25">
      <c r="A403" s="45"/>
      <c r="B403" s="45"/>
      <c r="C403" s="18" t="s">
        <v>106</v>
      </c>
      <c r="D403" s="28">
        <f t="shared" si="546"/>
        <v>178500</v>
      </c>
      <c r="E403" s="17">
        <f>E410+E417</f>
        <v>178500</v>
      </c>
      <c r="F403" s="17">
        <f t="shared" ref="F403" si="661">F410+F417</f>
        <v>0</v>
      </c>
      <c r="G403" s="17">
        <f t="shared" ref="G403:I403" si="662">G410+G417</f>
        <v>0</v>
      </c>
      <c r="H403" s="17">
        <f t="shared" si="662"/>
        <v>0</v>
      </c>
      <c r="I403" s="17">
        <f t="shared" si="662"/>
        <v>0</v>
      </c>
      <c r="J403" s="17">
        <f t="shared" ref="J403:M403" si="663">J410+J417</f>
        <v>0</v>
      </c>
      <c r="K403" s="17">
        <f t="shared" si="663"/>
        <v>0</v>
      </c>
      <c r="L403" s="17">
        <f t="shared" si="663"/>
        <v>0</v>
      </c>
      <c r="M403" s="17">
        <f t="shared" si="663"/>
        <v>0</v>
      </c>
    </row>
    <row r="404" spans="1:13" ht="30.75" customHeight="1" outlineLevel="1" x14ac:dyDescent="0.25">
      <c r="A404" s="45"/>
      <c r="B404" s="45"/>
      <c r="C404" s="18" t="s">
        <v>107</v>
      </c>
      <c r="D404" s="28">
        <f t="shared" si="546"/>
        <v>76500</v>
      </c>
      <c r="E404" s="17">
        <f>E411+E418</f>
        <v>76500</v>
      </c>
      <c r="F404" s="17">
        <f t="shared" ref="F404" si="664">F411+F418</f>
        <v>0</v>
      </c>
      <c r="G404" s="17">
        <f t="shared" ref="G404:I404" si="665">G411+G418</f>
        <v>0</v>
      </c>
      <c r="H404" s="17">
        <f t="shared" si="665"/>
        <v>0</v>
      </c>
      <c r="I404" s="17">
        <f t="shared" si="665"/>
        <v>0</v>
      </c>
      <c r="J404" s="17">
        <f t="shared" ref="J404:M404" si="666">J411+J418</f>
        <v>0</v>
      </c>
      <c r="K404" s="17">
        <f t="shared" si="666"/>
        <v>0</v>
      </c>
      <c r="L404" s="17">
        <f t="shared" si="666"/>
        <v>0</v>
      </c>
      <c r="M404" s="17">
        <f t="shared" si="666"/>
        <v>0</v>
      </c>
    </row>
    <row r="405" spans="1:13" ht="30.75" customHeight="1" outlineLevel="1" x14ac:dyDescent="0.25">
      <c r="A405" s="45"/>
      <c r="B405" s="45"/>
      <c r="C405" s="18" t="s">
        <v>108</v>
      </c>
      <c r="D405" s="28">
        <f t="shared" si="546"/>
        <v>0</v>
      </c>
      <c r="E405" s="17">
        <f>E412+E419</f>
        <v>0</v>
      </c>
      <c r="F405" s="17">
        <f t="shared" ref="F405" si="667">F412+F419</f>
        <v>0</v>
      </c>
      <c r="G405" s="17">
        <f t="shared" ref="G405:I405" si="668">G412+G419</f>
        <v>0</v>
      </c>
      <c r="H405" s="17">
        <f t="shared" si="668"/>
        <v>0</v>
      </c>
      <c r="I405" s="17">
        <f t="shared" si="668"/>
        <v>0</v>
      </c>
      <c r="J405" s="17">
        <f t="shared" ref="J405:M405" si="669">J412+J419</f>
        <v>0</v>
      </c>
      <c r="K405" s="17">
        <f t="shared" si="669"/>
        <v>0</v>
      </c>
      <c r="L405" s="17">
        <f t="shared" si="669"/>
        <v>0</v>
      </c>
      <c r="M405" s="17">
        <f t="shared" si="669"/>
        <v>0</v>
      </c>
    </row>
    <row r="406" spans="1:13" ht="30.75" customHeight="1" outlineLevel="1" x14ac:dyDescent="0.25">
      <c r="A406" s="45"/>
      <c r="B406" s="45"/>
      <c r="C406" s="18" t="s">
        <v>109</v>
      </c>
      <c r="D406" s="28">
        <f t="shared" si="546"/>
        <v>0</v>
      </c>
      <c r="E406" s="17">
        <f>E413+E420</f>
        <v>0</v>
      </c>
      <c r="F406" s="17">
        <f t="shared" ref="F406" si="670">F413+F420</f>
        <v>0</v>
      </c>
      <c r="G406" s="17">
        <f t="shared" ref="G406:I406" si="671">G413+G420</f>
        <v>0</v>
      </c>
      <c r="H406" s="17">
        <f t="shared" si="671"/>
        <v>0</v>
      </c>
      <c r="I406" s="17">
        <f t="shared" si="671"/>
        <v>0</v>
      </c>
      <c r="J406" s="17">
        <f t="shared" ref="J406:M406" si="672">J413+J420</f>
        <v>0</v>
      </c>
      <c r="K406" s="17">
        <f t="shared" si="672"/>
        <v>0</v>
      </c>
      <c r="L406" s="17">
        <f t="shared" si="672"/>
        <v>0</v>
      </c>
      <c r="M406" s="17">
        <f t="shared" si="672"/>
        <v>0</v>
      </c>
    </row>
    <row r="407" spans="1:13" ht="30.75" customHeight="1" outlineLevel="2" x14ac:dyDescent="0.25">
      <c r="A407" s="45" t="s">
        <v>119</v>
      </c>
      <c r="B407" s="45" t="s">
        <v>120</v>
      </c>
      <c r="C407" s="18" t="s">
        <v>103</v>
      </c>
      <c r="D407" s="28">
        <f t="shared" si="546"/>
        <v>85000</v>
      </c>
      <c r="E407" s="17">
        <f>E409+E413</f>
        <v>85000</v>
      </c>
      <c r="F407" s="17">
        <f t="shared" ref="F407:M407" si="673">F409+F413</f>
        <v>0</v>
      </c>
      <c r="G407" s="17">
        <f t="shared" si="673"/>
        <v>0</v>
      </c>
      <c r="H407" s="17">
        <f t="shared" si="673"/>
        <v>0</v>
      </c>
      <c r="I407" s="17">
        <f t="shared" si="673"/>
        <v>0</v>
      </c>
      <c r="J407" s="17">
        <f t="shared" si="673"/>
        <v>0</v>
      </c>
      <c r="K407" s="17">
        <f t="shared" si="673"/>
        <v>0</v>
      </c>
      <c r="L407" s="17">
        <f t="shared" si="673"/>
        <v>0</v>
      </c>
      <c r="M407" s="17">
        <f t="shared" si="673"/>
        <v>0</v>
      </c>
    </row>
    <row r="408" spans="1:13" ht="30.75" customHeight="1" outlineLevel="2" x14ac:dyDescent="0.25">
      <c r="A408" s="45"/>
      <c r="B408" s="45"/>
      <c r="C408" s="18" t="s">
        <v>104</v>
      </c>
      <c r="D408" s="28"/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1:13" ht="50.25" customHeight="1" outlineLevel="2" x14ac:dyDescent="0.25">
      <c r="A409" s="45"/>
      <c r="B409" s="45"/>
      <c r="C409" s="18" t="s">
        <v>105</v>
      </c>
      <c r="D409" s="28">
        <f t="shared" si="546"/>
        <v>85000</v>
      </c>
      <c r="E409" s="17">
        <f>E410+E411+E412</f>
        <v>85000</v>
      </c>
      <c r="F409" s="17">
        <f t="shared" ref="F409:M409" si="674">F410+F411+F412</f>
        <v>0</v>
      </c>
      <c r="G409" s="17">
        <f t="shared" si="674"/>
        <v>0</v>
      </c>
      <c r="H409" s="17">
        <f t="shared" si="674"/>
        <v>0</v>
      </c>
      <c r="I409" s="17">
        <f t="shared" si="674"/>
        <v>0</v>
      </c>
      <c r="J409" s="17">
        <f t="shared" si="674"/>
        <v>0</v>
      </c>
      <c r="K409" s="17">
        <f t="shared" si="674"/>
        <v>0</v>
      </c>
      <c r="L409" s="17">
        <f t="shared" si="674"/>
        <v>0</v>
      </c>
      <c r="M409" s="17">
        <f t="shared" si="674"/>
        <v>0</v>
      </c>
    </row>
    <row r="410" spans="1:13" ht="30.75" customHeight="1" outlineLevel="2" x14ac:dyDescent="0.25">
      <c r="A410" s="45"/>
      <c r="B410" s="45"/>
      <c r="C410" s="18" t="s">
        <v>106</v>
      </c>
      <c r="D410" s="28">
        <f t="shared" si="546"/>
        <v>8500</v>
      </c>
      <c r="E410" s="17">
        <f>9000-500</f>
        <v>8500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</row>
    <row r="411" spans="1:13" ht="30.75" customHeight="1" outlineLevel="2" x14ac:dyDescent="0.25">
      <c r="A411" s="45"/>
      <c r="B411" s="45"/>
      <c r="C411" s="18" t="s">
        <v>107</v>
      </c>
      <c r="D411" s="28">
        <f t="shared" si="546"/>
        <v>76500</v>
      </c>
      <c r="E411" s="17">
        <v>76500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</row>
    <row r="412" spans="1:13" ht="30.75" customHeight="1" outlineLevel="2" x14ac:dyDescent="0.25">
      <c r="A412" s="45"/>
      <c r="B412" s="45"/>
      <c r="C412" s="18" t="s">
        <v>108</v>
      </c>
      <c r="D412" s="28">
        <f t="shared" si="546"/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</row>
    <row r="413" spans="1:13" ht="30.75" customHeight="1" outlineLevel="2" x14ac:dyDescent="0.25">
      <c r="A413" s="45"/>
      <c r="B413" s="45"/>
      <c r="C413" s="18" t="s">
        <v>109</v>
      </c>
      <c r="D413" s="28">
        <f t="shared" si="546"/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</row>
    <row r="414" spans="1:13" ht="30.75" customHeight="1" outlineLevel="2" x14ac:dyDescent="0.25">
      <c r="A414" s="45" t="s">
        <v>133</v>
      </c>
      <c r="B414" s="45" t="s">
        <v>45</v>
      </c>
      <c r="C414" s="18" t="s">
        <v>103</v>
      </c>
      <c r="D414" s="28">
        <f t="shared" si="546"/>
        <v>170000</v>
      </c>
      <c r="E414" s="17">
        <f>E416+E420</f>
        <v>170000</v>
      </c>
      <c r="F414" s="17">
        <f t="shared" ref="F414:M414" si="675">F416+F420</f>
        <v>0</v>
      </c>
      <c r="G414" s="17">
        <f t="shared" si="675"/>
        <v>0</v>
      </c>
      <c r="H414" s="17">
        <f t="shared" si="675"/>
        <v>0</v>
      </c>
      <c r="I414" s="17">
        <f t="shared" si="675"/>
        <v>0</v>
      </c>
      <c r="J414" s="17">
        <f t="shared" si="675"/>
        <v>0</v>
      </c>
      <c r="K414" s="17">
        <f t="shared" si="675"/>
        <v>0</v>
      </c>
      <c r="L414" s="17">
        <f t="shared" si="675"/>
        <v>0</v>
      </c>
      <c r="M414" s="17">
        <f t="shared" si="675"/>
        <v>0</v>
      </c>
    </row>
    <row r="415" spans="1:13" ht="30.75" customHeight="1" outlineLevel="2" x14ac:dyDescent="0.25">
      <c r="A415" s="45"/>
      <c r="B415" s="45"/>
      <c r="C415" s="18" t="s">
        <v>104</v>
      </c>
      <c r="D415" s="28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1:13" ht="45" customHeight="1" outlineLevel="2" x14ac:dyDescent="0.25">
      <c r="A416" s="45"/>
      <c r="B416" s="45"/>
      <c r="C416" s="18" t="s">
        <v>105</v>
      </c>
      <c r="D416" s="28">
        <f t="shared" ref="D416:D477" si="676">E416+F416+G416+H416+I416+J416</f>
        <v>170000</v>
      </c>
      <c r="E416" s="17">
        <f>E417+E418+E419</f>
        <v>170000</v>
      </c>
      <c r="F416" s="17">
        <f t="shared" ref="F416:M416" si="677">F417+F418+F419</f>
        <v>0</v>
      </c>
      <c r="G416" s="17">
        <f t="shared" si="677"/>
        <v>0</v>
      </c>
      <c r="H416" s="17">
        <f t="shared" si="677"/>
        <v>0</v>
      </c>
      <c r="I416" s="17">
        <f t="shared" si="677"/>
        <v>0</v>
      </c>
      <c r="J416" s="17">
        <f t="shared" si="677"/>
        <v>0</v>
      </c>
      <c r="K416" s="17">
        <f t="shared" si="677"/>
        <v>0</v>
      </c>
      <c r="L416" s="17">
        <f t="shared" si="677"/>
        <v>0</v>
      </c>
      <c r="M416" s="17">
        <f t="shared" si="677"/>
        <v>0</v>
      </c>
    </row>
    <row r="417" spans="1:13" ht="30.75" customHeight="1" outlineLevel="2" x14ac:dyDescent="0.25">
      <c r="A417" s="45"/>
      <c r="B417" s="45"/>
      <c r="C417" s="18" t="s">
        <v>106</v>
      </c>
      <c r="D417" s="28">
        <f t="shared" si="676"/>
        <v>170000</v>
      </c>
      <c r="E417" s="17">
        <v>170000</v>
      </c>
      <c r="F417" s="17">
        <v>0</v>
      </c>
      <c r="G417" s="17">
        <v>0</v>
      </c>
      <c r="H417" s="17">
        <v>0</v>
      </c>
      <c r="I417" s="17">
        <v>0</v>
      </c>
      <c r="J417" s="17">
        <v>0</v>
      </c>
      <c r="K417" s="17">
        <v>0</v>
      </c>
      <c r="L417" s="17">
        <v>0</v>
      </c>
      <c r="M417" s="17">
        <v>0</v>
      </c>
    </row>
    <row r="418" spans="1:13" ht="30.75" customHeight="1" outlineLevel="2" x14ac:dyDescent="0.25">
      <c r="A418" s="45"/>
      <c r="B418" s="45"/>
      <c r="C418" s="18" t="s">
        <v>107</v>
      </c>
      <c r="D418" s="28">
        <f t="shared" si="676"/>
        <v>0</v>
      </c>
      <c r="E418" s="17">
        <v>0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0</v>
      </c>
    </row>
    <row r="419" spans="1:13" ht="30.75" customHeight="1" outlineLevel="2" x14ac:dyDescent="0.25">
      <c r="A419" s="45"/>
      <c r="B419" s="45"/>
      <c r="C419" s="18" t="s">
        <v>108</v>
      </c>
      <c r="D419" s="28">
        <f t="shared" si="676"/>
        <v>0</v>
      </c>
      <c r="E419" s="17">
        <v>0</v>
      </c>
      <c r="F419" s="17">
        <v>0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17">
        <v>0</v>
      </c>
      <c r="M419" s="17">
        <v>0</v>
      </c>
    </row>
    <row r="420" spans="1:13" ht="30.75" customHeight="1" outlineLevel="2" x14ac:dyDescent="0.25">
      <c r="A420" s="45"/>
      <c r="B420" s="45"/>
      <c r="C420" s="18" t="s">
        <v>109</v>
      </c>
      <c r="D420" s="28">
        <f t="shared" si="676"/>
        <v>0</v>
      </c>
      <c r="E420" s="17">
        <v>0</v>
      </c>
      <c r="F420" s="17">
        <v>0</v>
      </c>
      <c r="G420" s="17">
        <v>0</v>
      </c>
      <c r="H420" s="17">
        <v>0</v>
      </c>
      <c r="I420" s="17">
        <v>0</v>
      </c>
      <c r="J420" s="17">
        <v>0</v>
      </c>
      <c r="K420" s="17">
        <v>0</v>
      </c>
      <c r="L420" s="17">
        <v>0</v>
      </c>
      <c r="M420" s="17">
        <v>0</v>
      </c>
    </row>
    <row r="421" spans="1:13" ht="30.75" customHeight="1" outlineLevel="1" x14ac:dyDescent="0.25">
      <c r="A421" s="45" t="s">
        <v>74</v>
      </c>
      <c r="B421" s="45" t="s">
        <v>51</v>
      </c>
      <c r="C421" s="18" t="s">
        <v>103</v>
      </c>
      <c r="D421" s="28">
        <f t="shared" si="676"/>
        <v>1409548</v>
      </c>
      <c r="E421" s="17">
        <f>E423+E427</f>
        <v>218764</v>
      </c>
      <c r="F421" s="17">
        <f t="shared" ref="F421" si="678">F423+F427</f>
        <v>230784</v>
      </c>
      <c r="G421" s="17">
        <f t="shared" ref="G421:I421" si="679">G423+G427</f>
        <v>240000</v>
      </c>
      <c r="H421" s="17">
        <f t="shared" si="679"/>
        <v>240000</v>
      </c>
      <c r="I421" s="17">
        <f t="shared" si="679"/>
        <v>240000</v>
      </c>
      <c r="J421" s="17">
        <f t="shared" ref="J421:M421" si="680">J423+J427</f>
        <v>240000</v>
      </c>
      <c r="K421" s="17">
        <f t="shared" si="680"/>
        <v>0</v>
      </c>
      <c r="L421" s="17">
        <f t="shared" si="680"/>
        <v>0</v>
      </c>
      <c r="M421" s="17">
        <f t="shared" si="680"/>
        <v>0</v>
      </c>
    </row>
    <row r="422" spans="1:13" ht="30.75" customHeight="1" outlineLevel="1" x14ac:dyDescent="0.25">
      <c r="A422" s="45"/>
      <c r="B422" s="45"/>
      <c r="C422" s="18" t="s">
        <v>104</v>
      </c>
      <c r="D422" s="28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1:13" ht="48" customHeight="1" outlineLevel="1" x14ac:dyDescent="0.25">
      <c r="A423" s="45"/>
      <c r="B423" s="45"/>
      <c r="C423" s="18" t="s">
        <v>105</v>
      </c>
      <c r="D423" s="28">
        <f t="shared" si="676"/>
        <v>1409548</v>
      </c>
      <c r="E423" s="17">
        <f>E424+E425+E426</f>
        <v>218764</v>
      </c>
      <c r="F423" s="17">
        <f t="shared" ref="F423" si="681">F424+F425+F426</f>
        <v>230784</v>
      </c>
      <c r="G423" s="17">
        <f t="shared" ref="G423:I423" si="682">G424+G425+G426</f>
        <v>240000</v>
      </c>
      <c r="H423" s="17">
        <f t="shared" si="682"/>
        <v>240000</v>
      </c>
      <c r="I423" s="17">
        <f t="shared" si="682"/>
        <v>240000</v>
      </c>
      <c r="J423" s="17">
        <f t="shared" ref="J423:M423" si="683">J424+J425+J426</f>
        <v>240000</v>
      </c>
      <c r="K423" s="17">
        <f t="shared" si="683"/>
        <v>0</v>
      </c>
      <c r="L423" s="17">
        <f t="shared" si="683"/>
        <v>0</v>
      </c>
      <c r="M423" s="17">
        <f t="shared" si="683"/>
        <v>0</v>
      </c>
    </row>
    <row r="424" spans="1:13" ht="30.75" customHeight="1" outlineLevel="1" x14ac:dyDescent="0.25">
      <c r="A424" s="45"/>
      <c r="B424" s="45"/>
      <c r="C424" s="18" t="s">
        <v>106</v>
      </c>
      <c r="D424" s="28">
        <f t="shared" si="676"/>
        <v>0</v>
      </c>
      <c r="E424" s="17">
        <v>0</v>
      </c>
      <c r="F424" s="17">
        <v>0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</row>
    <row r="425" spans="1:13" ht="30.75" customHeight="1" outlineLevel="1" x14ac:dyDescent="0.25">
      <c r="A425" s="45"/>
      <c r="B425" s="45"/>
      <c r="C425" s="18" t="s">
        <v>107</v>
      </c>
      <c r="D425" s="28">
        <f t="shared" si="676"/>
        <v>1409548</v>
      </c>
      <c r="E425" s="17">
        <v>218764</v>
      </c>
      <c r="F425" s="17">
        <v>230784</v>
      </c>
      <c r="G425" s="17">
        <v>240000</v>
      </c>
      <c r="H425" s="17">
        <v>240000</v>
      </c>
      <c r="I425" s="17">
        <v>240000</v>
      </c>
      <c r="J425" s="17">
        <v>240000</v>
      </c>
      <c r="K425" s="17">
        <v>0</v>
      </c>
      <c r="L425" s="17">
        <v>0</v>
      </c>
      <c r="M425" s="17">
        <v>0</v>
      </c>
    </row>
    <row r="426" spans="1:13" ht="30.75" customHeight="1" outlineLevel="1" x14ac:dyDescent="0.25">
      <c r="A426" s="45"/>
      <c r="B426" s="45"/>
      <c r="C426" s="18" t="s">
        <v>108</v>
      </c>
      <c r="D426" s="28">
        <f t="shared" si="676"/>
        <v>0</v>
      </c>
      <c r="E426" s="17">
        <f t="shared" ref="E426:E427" si="684">F426+G426+H426+I426+J426</f>
        <v>0</v>
      </c>
      <c r="F426" s="17">
        <f t="shared" ref="F426:F427" si="685">G426+H426+I426+J426+K426</f>
        <v>0</v>
      </c>
      <c r="G426" s="17">
        <f t="shared" ref="G426:G427" si="686">H426+I426+J426+K426+L426</f>
        <v>0</v>
      </c>
      <c r="H426" s="17">
        <f t="shared" ref="H426:H427" si="687">I426+J426+K426+L426+M426</f>
        <v>0</v>
      </c>
      <c r="I426" s="17">
        <f t="shared" ref="I426:I427" si="688">J426+K426+L426+M426+N426</f>
        <v>0</v>
      </c>
      <c r="J426" s="17">
        <f t="shared" ref="J426:J427" si="689">K426+L426+M426+N426+O426</f>
        <v>0</v>
      </c>
      <c r="K426" s="17">
        <f t="shared" ref="K426:K427" si="690">L426+M426+N426+O426+P426</f>
        <v>0</v>
      </c>
      <c r="L426" s="17">
        <f t="shared" ref="L426:L427" si="691">M426+N426+O426+P426+Q426</f>
        <v>0</v>
      </c>
      <c r="M426" s="17">
        <f t="shared" ref="M426:M427" si="692">N426+O426+P426+Q426+R426</f>
        <v>0</v>
      </c>
    </row>
    <row r="427" spans="1:13" ht="41.25" customHeight="1" outlineLevel="1" x14ac:dyDescent="0.25">
      <c r="A427" s="45"/>
      <c r="B427" s="45"/>
      <c r="C427" s="18" t="s">
        <v>109</v>
      </c>
      <c r="D427" s="28">
        <f t="shared" si="676"/>
        <v>0</v>
      </c>
      <c r="E427" s="17">
        <f t="shared" si="684"/>
        <v>0</v>
      </c>
      <c r="F427" s="17">
        <f t="shared" si="685"/>
        <v>0</v>
      </c>
      <c r="G427" s="17">
        <f t="shared" si="686"/>
        <v>0</v>
      </c>
      <c r="H427" s="17">
        <f t="shared" si="687"/>
        <v>0</v>
      </c>
      <c r="I427" s="17">
        <f t="shared" si="688"/>
        <v>0</v>
      </c>
      <c r="J427" s="17">
        <f t="shared" si="689"/>
        <v>0</v>
      </c>
      <c r="K427" s="17">
        <f t="shared" si="690"/>
        <v>0</v>
      </c>
      <c r="L427" s="17">
        <f t="shared" si="691"/>
        <v>0</v>
      </c>
      <c r="M427" s="17">
        <f t="shared" si="692"/>
        <v>0</v>
      </c>
    </row>
    <row r="428" spans="1:13" ht="30.75" customHeight="1" outlineLevel="1" x14ac:dyDescent="0.25">
      <c r="A428" s="45" t="s">
        <v>113</v>
      </c>
      <c r="B428" s="45" t="s">
        <v>73</v>
      </c>
      <c r="C428" s="18" t="s">
        <v>103</v>
      </c>
      <c r="D428" s="28">
        <f t="shared" si="676"/>
        <v>636666.66999999993</v>
      </c>
      <c r="E428" s="17">
        <f>E430+E434</f>
        <v>636666.66999999993</v>
      </c>
      <c r="F428" s="17">
        <f t="shared" ref="F428" si="693">F430+F434</f>
        <v>0</v>
      </c>
      <c r="G428" s="17">
        <f t="shared" ref="G428:I428" si="694">G430+G434</f>
        <v>0</v>
      </c>
      <c r="H428" s="17">
        <f t="shared" si="694"/>
        <v>0</v>
      </c>
      <c r="I428" s="17">
        <f t="shared" si="694"/>
        <v>0</v>
      </c>
      <c r="J428" s="17">
        <f t="shared" ref="J428:M428" si="695">J430+J434</f>
        <v>0</v>
      </c>
      <c r="K428" s="17">
        <f t="shared" si="695"/>
        <v>0</v>
      </c>
      <c r="L428" s="17">
        <f t="shared" si="695"/>
        <v>0</v>
      </c>
      <c r="M428" s="17">
        <f t="shared" si="695"/>
        <v>0</v>
      </c>
    </row>
    <row r="429" spans="1:13" ht="30.75" customHeight="1" outlineLevel="1" x14ac:dyDescent="0.25">
      <c r="A429" s="45"/>
      <c r="B429" s="45"/>
      <c r="C429" s="18" t="s">
        <v>104</v>
      </c>
      <c r="D429" s="28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1:13" ht="56.25" customHeight="1" outlineLevel="1" x14ac:dyDescent="0.25">
      <c r="A430" s="45"/>
      <c r="B430" s="45"/>
      <c r="C430" s="18" t="s">
        <v>105</v>
      </c>
      <c r="D430" s="28">
        <f t="shared" si="676"/>
        <v>636666.66999999993</v>
      </c>
      <c r="E430" s="17">
        <f>E431+E432+E433</f>
        <v>636666.66999999993</v>
      </c>
      <c r="F430" s="17">
        <f t="shared" ref="F430" si="696">F431+F432+F433</f>
        <v>0</v>
      </c>
      <c r="G430" s="17">
        <f t="shared" ref="G430:I430" si="697">G431+G432+G433</f>
        <v>0</v>
      </c>
      <c r="H430" s="17">
        <f t="shared" si="697"/>
        <v>0</v>
      </c>
      <c r="I430" s="17">
        <f t="shared" si="697"/>
        <v>0</v>
      </c>
      <c r="J430" s="17">
        <f t="shared" ref="J430:M430" si="698">J431+J432+J433</f>
        <v>0</v>
      </c>
      <c r="K430" s="17">
        <f t="shared" si="698"/>
        <v>0</v>
      </c>
      <c r="L430" s="17">
        <f t="shared" si="698"/>
        <v>0</v>
      </c>
      <c r="M430" s="17">
        <f t="shared" si="698"/>
        <v>0</v>
      </c>
    </row>
    <row r="431" spans="1:13" ht="30.75" customHeight="1" outlineLevel="1" x14ac:dyDescent="0.25">
      <c r="A431" s="45"/>
      <c r="B431" s="45"/>
      <c r="C431" s="18" t="s">
        <v>106</v>
      </c>
      <c r="D431" s="28">
        <f t="shared" si="676"/>
        <v>63666.67</v>
      </c>
      <c r="E431" s="17">
        <f>11693.88+51972.79</f>
        <v>63666.67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</row>
    <row r="432" spans="1:13" ht="30.75" customHeight="1" outlineLevel="1" x14ac:dyDescent="0.25">
      <c r="A432" s="45"/>
      <c r="B432" s="45"/>
      <c r="C432" s="18" t="s">
        <v>107</v>
      </c>
      <c r="D432" s="28">
        <f t="shared" si="676"/>
        <v>28651.52</v>
      </c>
      <c r="E432" s="17">
        <v>28651.52</v>
      </c>
      <c r="F432" s="17">
        <v>0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</row>
    <row r="433" spans="1:13" ht="30.75" customHeight="1" outlineLevel="1" x14ac:dyDescent="0.25">
      <c r="A433" s="45"/>
      <c r="B433" s="45"/>
      <c r="C433" s="18" t="s">
        <v>108</v>
      </c>
      <c r="D433" s="28">
        <f t="shared" si="676"/>
        <v>544348.48</v>
      </c>
      <c r="E433" s="17">
        <v>544348.48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</row>
    <row r="434" spans="1:13" ht="30.75" customHeight="1" outlineLevel="1" x14ac:dyDescent="0.25">
      <c r="A434" s="45"/>
      <c r="B434" s="45"/>
      <c r="C434" s="18" t="s">
        <v>109</v>
      </c>
      <c r="D434" s="28">
        <f t="shared" si="676"/>
        <v>0</v>
      </c>
      <c r="E434" s="17">
        <v>0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0</v>
      </c>
    </row>
    <row r="435" spans="1:13" ht="30.75" customHeight="1" x14ac:dyDescent="0.25">
      <c r="A435" s="52" t="s">
        <v>77</v>
      </c>
      <c r="B435" s="52" t="s">
        <v>114</v>
      </c>
      <c r="C435" s="19" t="s">
        <v>103</v>
      </c>
      <c r="D435" s="13">
        <f t="shared" si="676"/>
        <v>7931571.25</v>
      </c>
      <c r="E435" s="13">
        <f>E437+E441</f>
        <v>1638061.04</v>
      </c>
      <c r="F435" s="13">
        <f t="shared" ref="F435" si="699">F437+F441</f>
        <v>1684218.19</v>
      </c>
      <c r="G435" s="13">
        <f t="shared" ref="G435:I435" si="700">G437+G441</f>
        <v>1474792</v>
      </c>
      <c r="H435" s="13">
        <f t="shared" si="700"/>
        <v>1724833.34</v>
      </c>
      <c r="I435" s="13">
        <f t="shared" si="700"/>
        <v>704833.34000000008</v>
      </c>
      <c r="J435" s="13">
        <f t="shared" ref="J435:M435" si="701">J437+J441</f>
        <v>704833.34000000008</v>
      </c>
      <c r="K435" s="13">
        <f t="shared" si="701"/>
        <v>0</v>
      </c>
      <c r="L435" s="13">
        <f t="shared" si="701"/>
        <v>0</v>
      </c>
      <c r="M435" s="13">
        <f t="shared" si="701"/>
        <v>0</v>
      </c>
    </row>
    <row r="436" spans="1:13" ht="30.75" customHeight="1" x14ac:dyDescent="0.25">
      <c r="A436" s="52"/>
      <c r="B436" s="52"/>
      <c r="C436" s="19" t="s">
        <v>104</v>
      </c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ht="48.75" customHeight="1" x14ac:dyDescent="0.25">
      <c r="A437" s="52"/>
      <c r="B437" s="52"/>
      <c r="C437" s="19" t="s">
        <v>105</v>
      </c>
      <c r="D437" s="13">
        <f t="shared" si="676"/>
        <v>7931571.25</v>
      </c>
      <c r="E437" s="13">
        <f>E438+E439+E440</f>
        <v>1638061.04</v>
      </c>
      <c r="F437" s="13">
        <f t="shared" ref="F437" si="702">F438+F439+F440</f>
        <v>1684218.19</v>
      </c>
      <c r="G437" s="13">
        <f t="shared" ref="G437:I437" si="703">G438+G439+G440</f>
        <v>1474792</v>
      </c>
      <c r="H437" s="13">
        <f t="shared" si="703"/>
        <v>1724833.34</v>
      </c>
      <c r="I437" s="13">
        <f t="shared" si="703"/>
        <v>704833.34000000008</v>
      </c>
      <c r="J437" s="13">
        <f t="shared" ref="J437:M437" si="704">J438+J439+J440</f>
        <v>704833.34000000008</v>
      </c>
      <c r="K437" s="13">
        <f t="shared" si="704"/>
        <v>0</v>
      </c>
      <c r="L437" s="13">
        <f t="shared" si="704"/>
        <v>0</v>
      </c>
      <c r="M437" s="13">
        <f t="shared" si="704"/>
        <v>0</v>
      </c>
    </row>
    <row r="438" spans="1:13" ht="48.75" customHeight="1" x14ac:dyDescent="0.25">
      <c r="A438" s="52"/>
      <c r="B438" s="52"/>
      <c r="C438" s="19" t="s">
        <v>106</v>
      </c>
      <c r="D438" s="13">
        <f t="shared" si="676"/>
        <v>5320071.25</v>
      </c>
      <c r="E438" s="13">
        <f>E445+E452</f>
        <v>1184861.04</v>
      </c>
      <c r="F438" s="13">
        <f t="shared" ref="F438" si="705">F445+F452</f>
        <v>1234418.19</v>
      </c>
      <c r="G438" s="13">
        <f t="shared" ref="G438:I438" si="706">G445+G452</f>
        <v>1034992</v>
      </c>
      <c r="H438" s="13">
        <f t="shared" si="706"/>
        <v>1301933.3400000001</v>
      </c>
      <c r="I438" s="13">
        <f t="shared" si="706"/>
        <v>281933.34000000003</v>
      </c>
      <c r="J438" s="13">
        <f t="shared" ref="J438:M438" si="707">J445+J452</f>
        <v>281933.34000000003</v>
      </c>
      <c r="K438" s="13">
        <f t="shared" si="707"/>
        <v>0</v>
      </c>
      <c r="L438" s="13">
        <f t="shared" si="707"/>
        <v>0</v>
      </c>
      <c r="M438" s="13">
        <f t="shared" si="707"/>
        <v>0</v>
      </c>
    </row>
    <row r="439" spans="1:13" ht="30.75" customHeight="1" x14ac:dyDescent="0.25">
      <c r="A439" s="52"/>
      <c r="B439" s="52"/>
      <c r="C439" s="19" t="s">
        <v>107</v>
      </c>
      <c r="D439" s="13">
        <f t="shared" si="676"/>
        <v>2611500</v>
      </c>
      <c r="E439" s="13">
        <f t="shared" ref="E439:F441" si="708">E446+E453</f>
        <v>453200</v>
      </c>
      <c r="F439" s="13">
        <f t="shared" si="708"/>
        <v>449800</v>
      </c>
      <c r="G439" s="13">
        <f t="shared" ref="G439:I439" si="709">G446+G453</f>
        <v>439800</v>
      </c>
      <c r="H439" s="13">
        <f t="shared" si="709"/>
        <v>422900</v>
      </c>
      <c r="I439" s="13">
        <f t="shared" si="709"/>
        <v>422900</v>
      </c>
      <c r="J439" s="13">
        <f t="shared" ref="J439:M439" si="710">J446+J453</f>
        <v>422900</v>
      </c>
      <c r="K439" s="13">
        <f t="shared" si="710"/>
        <v>0</v>
      </c>
      <c r="L439" s="13">
        <f t="shared" si="710"/>
        <v>0</v>
      </c>
      <c r="M439" s="13">
        <f t="shared" si="710"/>
        <v>0</v>
      </c>
    </row>
    <row r="440" spans="1:13" ht="30.75" customHeight="1" x14ac:dyDescent="0.25">
      <c r="A440" s="52"/>
      <c r="B440" s="52"/>
      <c r="C440" s="19" t="s">
        <v>108</v>
      </c>
      <c r="D440" s="13">
        <f t="shared" si="676"/>
        <v>0</v>
      </c>
      <c r="E440" s="13">
        <f t="shared" si="708"/>
        <v>0</v>
      </c>
      <c r="F440" s="13">
        <f t="shared" si="708"/>
        <v>0</v>
      </c>
      <c r="G440" s="13">
        <f t="shared" ref="G440:I440" si="711">G447+G454</f>
        <v>0</v>
      </c>
      <c r="H440" s="13">
        <f t="shared" si="711"/>
        <v>0</v>
      </c>
      <c r="I440" s="13">
        <f t="shared" si="711"/>
        <v>0</v>
      </c>
      <c r="J440" s="13">
        <f t="shared" ref="J440:M440" si="712">J447+J454</f>
        <v>0</v>
      </c>
      <c r="K440" s="13">
        <f t="shared" si="712"/>
        <v>0</v>
      </c>
      <c r="L440" s="13">
        <f t="shared" si="712"/>
        <v>0</v>
      </c>
      <c r="M440" s="13">
        <f t="shared" si="712"/>
        <v>0</v>
      </c>
    </row>
    <row r="441" spans="1:13" ht="30.75" customHeight="1" x14ac:dyDescent="0.25">
      <c r="A441" s="52"/>
      <c r="B441" s="52"/>
      <c r="C441" s="19" t="s">
        <v>109</v>
      </c>
      <c r="D441" s="13">
        <f t="shared" si="676"/>
        <v>0</v>
      </c>
      <c r="E441" s="13">
        <f t="shared" si="708"/>
        <v>0</v>
      </c>
      <c r="F441" s="13">
        <f t="shared" si="708"/>
        <v>0</v>
      </c>
      <c r="G441" s="13">
        <f t="shared" ref="G441:I441" si="713">G448+G455</f>
        <v>0</v>
      </c>
      <c r="H441" s="13">
        <f t="shared" si="713"/>
        <v>0</v>
      </c>
      <c r="I441" s="13">
        <f t="shared" si="713"/>
        <v>0</v>
      </c>
      <c r="J441" s="13">
        <f t="shared" ref="J441:M441" si="714">J448+J455</f>
        <v>0</v>
      </c>
      <c r="K441" s="13">
        <f t="shared" si="714"/>
        <v>0</v>
      </c>
      <c r="L441" s="13">
        <f t="shared" si="714"/>
        <v>0</v>
      </c>
      <c r="M441" s="13">
        <f t="shared" si="714"/>
        <v>0</v>
      </c>
    </row>
    <row r="442" spans="1:13" ht="30.75" customHeight="1" outlineLevel="2" x14ac:dyDescent="0.25">
      <c r="A442" s="45" t="s">
        <v>115</v>
      </c>
      <c r="B442" s="45" t="s">
        <v>81</v>
      </c>
      <c r="C442" s="18" t="s">
        <v>103</v>
      </c>
      <c r="D442" s="28">
        <f t="shared" si="676"/>
        <v>2573671.2199999997</v>
      </c>
      <c r="E442" s="17">
        <f>E444+E448</f>
        <v>621969.69999999995</v>
      </c>
      <c r="F442" s="17">
        <f t="shared" ref="F442" si="715">F444+F448</f>
        <v>623701.52</v>
      </c>
      <c r="G442" s="17">
        <f t="shared" ref="G442:I442" si="716">G444+G448</f>
        <v>628000</v>
      </c>
      <c r="H442" s="17">
        <f t="shared" si="716"/>
        <v>700000</v>
      </c>
      <c r="I442" s="17">
        <f t="shared" si="716"/>
        <v>0</v>
      </c>
      <c r="J442" s="17">
        <f t="shared" ref="J442:M442" si="717">J444+J448</f>
        <v>0</v>
      </c>
      <c r="K442" s="17">
        <f t="shared" si="717"/>
        <v>0</v>
      </c>
      <c r="L442" s="17">
        <f t="shared" si="717"/>
        <v>0</v>
      </c>
      <c r="M442" s="17">
        <f t="shared" si="717"/>
        <v>0</v>
      </c>
    </row>
    <row r="443" spans="1:13" ht="30.75" customHeight="1" outlineLevel="2" x14ac:dyDescent="0.25">
      <c r="A443" s="45"/>
      <c r="B443" s="45"/>
      <c r="C443" s="18" t="s">
        <v>104</v>
      </c>
      <c r="D443" s="28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1:13" ht="48" customHeight="1" outlineLevel="2" x14ac:dyDescent="0.25">
      <c r="A444" s="45"/>
      <c r="B444" s="45"/>
      <c r="C444" s="18" t="s">
        <v>105</v>
      </c>
      <c r="D444" s="28">
        <f t="shared" si="676"/>
        <v>2573671.2199999997</v>
      </c>
      <c r="E444" s="17">
        <f>E445+E446+E447</f>
        <v>621969.69999999995</v>
      </c>
      <c r="F444" s="17">
        <f t="shared" ref="F444" si="718">F445+F446+F447</f>
        <v>623701.52</v>
      </c>
      <c r="G444" s="17">
        <f t="shared" ref="G444:I444" si="719">G445+G446+G447</f>
        <v>628000</v>
      </c>
      <c r="H444" s="17">
        <f t="shared" si="719"/>
        <v>700000</v>
      </c>
      <c r="I444" s="17">
        <f t="shared" si="719"/>
        <v>0</v>
      </c>
      <c r="J444" s="17">
        <f t="shared" ref="J444:M444" si="720">J445+J446+J447</f>
        <v>0</v>
      </c>
      <c r="K444" s="17">
        <f t="shared" si="720"/>
        <v>0</v>
      </c>
      <c r="L444" s="17">
        <f t="shared" si="720"/>
        <v>0</v>
      </c>
      <c r="M444" s="17">
        <f t="shared" si="720"/>
        <v>0</v>
      </c>
    </row>
    <row r="445" spans="1:13" ht="30.75" customHeight="1" outlineLevel="2" x14ac:dyDescent="0.25">
      <c r="A445" s="45"/>
      <c r="B445" s="45"/>
      <c r="C445" s="18" t="s">
        <v>106</v>
      </c>
      <c r="D445" s="28">
        <f t="shared" si="676"/>
        <v>2573671.2199999997</v>
      </c>
      <c r="E445" s="17">
        <f>631000-9030.3</f>
        <v>621969.69999999995</v>
      </c>
      <c r="F445" s="17">
        <v>623701.52</v>
      </c>
      <c r="G445" s="17">
        <v>628000</v>
      </c>
      <c r="H445" s="17">
        <v>700000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</row>
    <row r="446" spans="1:13" ht="30.75" customHeight="1" outlineLevel="2" x14ac:dyDescent="0.25">
      <c r="A446" s="45"/>
      <c r="B446" s="45"/>
      <c r="C446" s="18" t="s">
        <v>107</v>
      </c>
      <c r="D446" s="28">
        <f t="shared" si="676"/>
        <v>0</v>
      </c>
      <c r="E446" s="17">
        <f t="shared" ref="E446:E448" si="721">F446+G446+H446+I446+J446</f>
        <v>0</v>
      </c>
      <c r="F446" s="17">
        <f t="shared" ref="F446:F448" si="722">G446+H446+I446+J446+K446</f>
        <v>0</v>
      </c>
      <c r="G446" s="17">
        <f t="shared" ref="G446:G448" si="723">H446+I446+J446+K446+L446</f>
        <v>0</v>
      </c>
      <c r="H446" s="17">
        <f t="shared" ref="H446:H448" si="724">I446+J446+K446+L446+M446</f>
        <v>0</v>
      </c>
      <c r="I446" s="17">
        <f t="shared" ref="I446:I448" si="725">J446+K446+L446+M446+N446</f>
        <v>0</v>
      </c>
      <c r="J446" s="17">
        <f t="shared" ref="J446:J448" si="726">K446+L446+M446+N446+O446</f>
        <v>0</v>
      </c>
      <c r="K446" s="17">
        <f t="shared" ref="K446:K448" si="727">L446+M446+N446+O446+P446</f>
        <v>0</v>
      </c>
      <c r="L446" s="17">
        <f t="shared" ref="L446:L448" si="728">M446+N446+O446+P446+Q446</f>
        <v>0</v>
      </c>
      <c r="M446" s="17">
        <f t="shared" ref="M446:M448" si="729">N446+O446+P446+Q446+R446</f>
        <v>0</v>
      </c>
    </row>
    <row r="447" spans="1:13" ht="30.75" customHeight="1" outlineLevel="2" x14ac:dyDescent="0.25">
      <c r="A447" s="45"/>
      <c r="B447" s="45"/>
      <c r="C447" s="18" t="s">
        <v>108</v>
      </c>
      <c r="D447" s="28">
        <f t="shared" si="676"/>
        <v>0</v>
      </c>
      <c r="E447" s="17">
        <f t="shared" si="721"/>
        <v>0</v>
      </c>
      <c r="F447" s="17">
        <f t="shared" si="722"/>
        <v>0</v>
      </c>
      <c r="G447" s="17">
        <f t="shared" si="723"/>
        <v>0</v>
      </c>
      <c r="H447" s="17">
        <f t="shared" si="724"/>
        <v>0</v>
      </c>
      <c r="I447" s="17">
        <f t="shared" si="725"/>
        <v>0</v>
      </c>
      <c r="J447" s="17">
        <f t="shared" si="726"/>
        <v>0</v>
      </c>
      <c r="K447" s="17">
        <f t="shared" si="727"/>
        <v>0</v>
      </c>
      <c r="L447" s="17">
        <f t="shared" si="728"/>
        <v>0</v>
      </c>
      <c r="M447" s="17">
        <f t="shared" si="729"/>
        <v>0</v>
      </c>
    </row>
    <row r="448" spans="1:13" ht="30.75" customHeight="1" outlineLevel="2" x14ac:dyDescent="0.25">
      <c r="A448" s="45"/>
      <c r="B448" s="45"/>
      <c r="C448" s="18" t="s">
        <v>109</v>
      </c>
      <c r="D448" s="28">
        <f t="shared" si="676"/>
        <v>0</v>
      </c>
      <c r="E448" s="17">
        <f t="shared" si="721"/>
        <v>0</v>
      </c>
      <c r="F448" s="17">
        <f t="shared" si="722"/>
        <v>0</v>
      </c>
      <c r="G448" s="17">
        <f t="shared" si="723"/>
        <v>0</v>
      </c>
      <c r="H448" s="17">
        <f t="shared" si="724"/>
        <v>0</v>
      </c>
      <c r="I448" s="17">
        <f t="shared" si="725"/>
        <v>0</v>
      </c>
      <c r="J448" s="17">
        <f t="shared" si="726"/>
        <v>0</v>
      </c>
      <c r="K448" s="17">
        <f t="shared" si="727"/>
        <v>0</v>
      </c>
      <c r="L448" s="17">
        <f t="shared" si="728"/>
        <v>0</v>
      </c>
      <c r="M448" s="17">
        <f t="shared" si="729"/>
        <v>0</v>
      </c>
    </row>
    <row r="449" spans="1:13" ht="30.75" customHeight="1" outlineLevel="2" x14ac:dyDescent="0.25">
      <c r="A449" s="45" t="s">
        <v>82</v>
      </c>
      <c r="B449" s="45" t="s">
        <v>83</v>
      </c>
      <c r="C449" s="18" t="s">
        <v>103</v>
      </c>
      <c r="D449" s="28">
        <f t="shared" si="676"/>
        <v>5357900.0299999993</v>
      </c>
      <c r="E449" s="17">
        <f>E451+E455</f>
        <v>1016091.3400000001</v>
      </c>
      <c r="F449" s="17">
        <f t="shared" ref="F449" si="730">F451+F455</f>
        <v>1060516.67</v>
      </c>
      <c r="G449" s="17">
        <f t="shared" ref="G449:I449" si="731">G451+G455</f>
        <v>846792</v>
      </c>
      <c r="H449" s="17">
        <f t="shared" si="731"/>
        <v>1024833.3400000001</v>
      </c>
      <c r="I449" s="17">
        <f t="shared" si="731"/>
        <v>704833.34000000008</v>
      </c>
      <c r="J449" s="23">
        <f t="shared" ref="J449:M449" si="732">J451+J455</f>
        <v>704833.34000000008</v>
      </c>
      <c r="K449" s="23">
        <f t="shared" si="732"/>
        <v>0</v>
      </c>
      <c r="L449" s="23">
        <f t="shared" si="732"/>
        <v>0</v>
      </c>
      <c r="M449" s="23">
        <f t="shared" si="732"/>
        <v>0</v>
      </c>
    </row>
    <row r="450" spans="1:13" ht="30.75" customHeight="1" outlineLevel="2" x14ac:dyDescent="0.25">
      <c r="A450" s="45"/>
      <c r="B450" s="45"/>
      <c r="C450" s="18" t="s">
        <v>104</v>
      </c>
      <c r="D450" s="28"/>
      <c r="E450" s="17"/>
      <c r="F450" s="17"/>
      <c r="G450" s="17"/>
      <c r="H450" s="17"/>
      <c r="I450" s="17"/>
      <c r="J450" s="23"/>
      <c r="K450" s="23"/>
      <c r="L450" s="23"/>
      <c r="M450" s="23"/>
    </row>
    <row r="451" spans="1:13" ht="50.25" customHeight="1" outlineLevel="2" x14ac:dyDescent="0.25">
      <c r="A451" s="45"/>
      <c r="B451" s="45"/>
      <c r="C451" s="18" t="s">
        <v>105</v>
      </c>
      <c r="D451" s="28">
        <f t="shared" si="676"/>
        <v>5357900.0299999993</v>
      </c>
      <c r="E451" s="17">
        <f>E452+E453+E454</f>
        <v>1016091.3400000001</v>
      </c>
      <c r="F451" s="17">
        <f t="shared" ref="F451" si="733">F452+F453+F454</f>
        <v>1060516.67</v>
      </c>
      <c r="G451" s="17">
        <f t="shared" ref="G451:I451" si="734">G452+G453+G454</f>
        <v>846792</v>
      </c>
      <c r="H451" s="17">
        <f t="shared" si="734"/>
        <v>1024833.3400000001</v>
      </c>
      <c r="I451" s="17">
        <f t="shared" si="734"/>
        <v>704833.34000000008</v>
      </c>
      <c r="J451" s="23">
        <f t="shared" ref="J451:M451" si="735">J452+J453+J454</f>
        <v>704833.34000000008</v>
      </c>
      <c r="K451" s="23">
        <f t="shared" si="735"/>
        <v>0</v>
      </c>
      <c r="L451" s="23">
        <f t="shared" si="735"/>
        <v>0</v>
      </c>
      <c r="M451" s="23">
        <f t="shared" si="735"/>
        <v>0</v>
      </c>
    </row>
    <row r="452" spans="1:13" ht="30.75" customHeight="1" outlineLevel="2" x14ac:dyDescent="0.25">
      <c r="A452" s="45"/>
      <c r="B452" s="45"/>
      <c r="C452" s="18" t="s">
        <v>106</v>
      </c>
      <c r="D452" s="28">
        <f t="shared" si="676"/>
        <v>2746400.03</v>
      </c>
      <c r="E452" s="17">
        <f>E459+E466</f>
        <v>562891.34000000008</v>
      </c>
      <c r="F452" s="17">
        <f t="shared" ref="F452" si="736">F459+F466</f>
        <v>610716.66999999993</v>
      </c>
      <c r="G452" s="17">
        <f t="shared" ref="G452:I452" si="737">G459+G466</f>
        <v>406992</v>
      </c>
      <c r="H452" s="17">
        <f t="shared" si="737"/>
        <v>601933.34000000008</v>
      </c>
      <c r="I452" s="17">
        <f t="shared" si="737"/>
        <v>281933.34000000003</v>
      </c>
      <c r="J452" s="23">
        <f t="shared" ref="J452:M452" si="738">J459+J466</f>
        <v>281933.34000000003</v>
      </c>
      <c r="K452" s="23">
        <f t="shared" si="738"/>
        <v>0</v>
      </c>
      <c r="L452" s="23">
        <f t="shared" si="738"/>
        <v>0</v>
      </c>
      <c r="M452" s="23">
        <f t="shared" si="738"/>
        <v>0</v>
      </c>
    </row>
    <row r="453" spans="1:13" ht="30.75" customHeight="1" outlineLevel="2" x14ac:dyDescent="0.25">
      <c r="A453" s="45"/>
      <c r="B453" s="45"/>
      <c r="C453" s="18" t="s">
        <v>107</v>
      </c>
      <c r="D453" s="28">
        <f t="shared" si="676"/>
        <v>2611500</v>
      </c>
      <c r="E453" s="17">
        <f t="shared" ref="E453:F455" si="739">E460+E467</f>
        <v>453200</v>
      </c>
      <c r="F453" s="17">
        <f t="shared" si="739"/>
        <v>449800</v>
      </c>
      <c r="G453" s="17">
        <f t="shared" ref="G453:I453" si="740">G460+G467</f>
        <v>439800</v>
      </c>
      <c r="H453" s="17">
        <f t="shared" si="740"/>
        <v>422900</v>
      </c>
      <c r="I453" s="17">
        <f t="shared" si="740"/>
        <v>422900</v>
      </c>
      <c r="J453" s="23">
        <f t="shared" ref="J453:M453" si="741">J460+J467</f>
        <v>422900</v>
      </c>
      <c r="K453" s="23">
        <f t="shared" si="741"/>
        <v>0</v>
      </c>
      <c r="L453" s="23">
        <f t="shared" si="741"/>
        <v>0</v>
      </c>
      <c r="M453" s="23">
        <f t="shared" si="741"/>
        <v>0</v>
      </c>
    </row>
    <row r="454" spans="1:13" ht="30.75" customHeight="1" outlineLevel="2" x14ac:dyDescent="0.25">
      <c r="A454" s="45"/>
      <c r="B454" s="45"/>
      <c r="C454" s="18" t="s">
        <v>108</v>
      </c>
      <c r="D454" s="28">
        <f t="shared" si="676"/>
        <v>0</v>
      </c>
      <c r="E454" s="17">
        <f t="shared" si="739"/>
        <v>0</v>
      </c>
      <c r="F454" s="17">
        <f t="shared" si="739"/>
        <v>0</v>
      </c>
      <c r="G454" s="17">
        <f t="shared" ref="G454:I454" si="742">G461+G468</f>
        <v>0</v>
      </c>
      <c r="H454" s="17">
        <f t="shared" si="742"/>
        <v>0</v>
      </c>
      <c r="I454" s="17">
        <f t="shared" si="742"/>
        <v>0</v>
      </c>
      <c r="J454" s="23">
        <f t="shared" ref="J454:M454" si="743">J461+J468</f>
        <v>0</v>
      </c>
      <c r="K454" s="23">
        <f t="shared" si="743"/>
        <v>0</v>
      </c>
      <c r="L454" s="23">
        <f t="shared" si="743"/>
        <v>0</v>
      </c>
      <c r="M454" s="23">
        <f t="shared" si="743"/>
        <v>0</v>
      </c>
    </row>
    <row r="455" spans="1:13" ht="30.75" customHeight="1" outlineLevel="2" x14ac:dyDescent="0.25">
      <c r="A455" s="45"/>
      <c r="B455" s="45"/>
      <c r="C455" s="18" t="s">
        <v>109</v>
      </c>
      <c r="D455" s="28">
        <f t="shared" si="676"/>
        <v>0</v>
      </c>
      <c r="E455" s="17">
        <f t="shared" si="739"/>
        <v>0</v>
      </c>
      <c r="F455" s="17">
        <f t="shared" si="739"/>
        <v>0</v>
      </c>
      <c r="G455" s="17">
        <f t="shared" ref="G455:I455" si="744">G462+G469</f>
        <v>0</v>
      </c>
      <c r="H455" s="17">
        <f t="shared" si="744"/>
        <v>0</v>
      </c>
      <c r="I455" s="17">
        <f t="shared" si="744"/>
        <v>0</v>
      </c>
      <c r="J455" s="23">
        <f t="shared" ref="J455:M455" si="745">J462+J469</f>
        <v>0</v>
      </c>
      <c r="K455" s="23">
        <f t="shared" si="745"/>
        <v>0</v>
      </c>
      <c r="L455" s="23">
        <f t="shared" si="745"/>
        <v>0</v>
      </c>
      <c r="M455" s="23">
        <f t="shared" si="745"/>
        <v>0</v>
      </c>
    </row>
    <row r="456" spans="1:13" ht="30.75" customHeight="1" outlineLevel="3" x14ac:dyDescent="0.25">
      <c r="A456" s="45" t="s">
        <v>84</v>
      </c>
      <c r="B456" s="45" t="s">
        <v>87</v>
      </c>
      <c r="C456" s="18" t="s">
        <v>103</v>
      </c>
      <c r="D456" s="28">
        <f t="shared" si="676"/>
        <v>1005400</v>
      </c>
      <c r="E456" s="17">
        <f>E458+E462</f>
        <v>260758</v>
      </c>
      <c r="F456" s="17">
        <f t="shared" ref="F456" si="746">F458+F462</f>
        <v>310850</v>
      </c>
      <c r="G456" s="17">
        <f t="shared" ref="G456:I456" si="747">G458+G462</f>
        <v>113792</v>
      </c>
      <c r="H456" s="17">
        <f t="shared" si="747"/>
        <v>320000</v>
      </c>
      <c r="I456" s="17">
        <f t="shared" si="747"/>
        <v>0</v>
      </c>
      <c r="J456" s="17">
        <f t="shared" ref="J456:M456" si="748">J458+J462</f>
        <v>0</v>
      </c>
      <c r="K456" s="17">
        <f t="shared" si="748"/>
        <v>0</v>
      </c>
      <c r="L456" s="17">
        <f t="shared" si="748"/>
        <v>0</v>
      </c>
      <c r="M456" s="17">
        <f t="shared" si="748"/>
        <v>0</v>
      </c>
    </row>
    <row r="457" spans="1:13" ht="30.75" customHeight="1" outlineLevel="3" x14ac:dyDescent="0.25">
      <c r="A457" s="45"/>
      <c r="B457" s="45"/>
      <c r="C457" s="18" t="s">
        <v>104</v>
      </c>
      <c r="D457" s="28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1:13" ht="48" customHeight="1" outlineLevel="3" x14ac:dyDescent="0.25">
      <c r="A458" s="45"/>
      <c r="B458" s="45"/>
      <c r="C458" s="18" t="s">
        <v>105</v>
      </c>
      <c r="D458" s="28">
        <f t="shared" si="676"/>
        <v>1005400</v>
      </c>
      <c r="E458" s="17">
        <f>E459+E460+E461</f>
        <v>260758</v>
      </c>
      <c r="F458" s="17">
        <f t="shared" ref="F458" si="749">F459+F460+F461</f>
        <v>310850</v>
      </c>
      <c r="G458" s="17">
        <f t="shared" ref="G458:I458" si="750">G459+G460+G461</f>
        <v>113792</v>
      </c>
      <c r="H458" s="17">
        <f t="shared" si="750"/>
        <v>320000</v>
      </c>
      <c r="I458" s="17">
        <f t="shared" si="750"/>
        <v>0</v>
      </c>
      <c r="J458" s="17">
        <f t="shared" ref="J458:M458" si="751">J459+J460+J461</f>
        <v>0</v>
      </c>
      <c r="K458" s="17">
        <f t="shared" si="751"/>
        <v>0</v>
      </c>
      <c r="L458" s="17">
        <f t="shared" si="751"/>
        <v>0</v>
      </c>
      <c r="M458" s="17">
        <f t="shared" si="751"/>
        <v>0</v>
      </c>
    </row>
    <row r="459" spans="1:13" ht="30.75" customHeight="1" outlineLevel="3" x14ac:dyDescent="0.25">
      <c r="A459" s="45"/>
      <c r="B459" s="45"/>
      <c r="C459" s="18" t="s">
        <v>106</v>
      </c>
      <c r="D459" s="28">
        <f t="shared" si="676"/>
        <v>1005400</v>
      </c>
      <c r="E459" s="17">
        <v>260758</v>
      </c>
      <c r="F459" s="17">
        <v>310850</v>
      </c>
      <c r="G459" s="17">
        <f>320000-190400-15808</f>
        <v>113792</v>
      </c>
      <c r="H459" s="17">
        <v>320000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</row>
    <row r="460" spans="1:13" ht="30.75" customHeight="1" outlineLevel="3" x14ac:dyDescent="0.25">
      <c r="A460" s="45"/>
      <c r="B460" s="45"/>
      <c r="C460" s="18" t="s">
        <v>107</v>
      </c>
      <c r="D460" s="28">
        <f t="shared" si="676"/>
        <v>0</v>
      </c>
      <c r="E460" s="17">
        <f t="shared" ref="E460:E462" si="752">F460+G460+H460+I460+J460</f>
        <v>0</v>
      </c>
      <c r="F460" s="17">
        <f t="shared" ref="F460:F462" si="753">G460+H460+I460+J460+K460</f>
        <v>0</v>
      </c>
      <c r="G460" s="17">
        <f t="shared" ref="G460:G462" si="754">H460+I460+J460+K460+L460</f>
        <v>0</v>
      </c>
      <c r="H460" s="17">
        <f t="shared" ref="H460:H462" si="755">I460+J460+K460+L460+M460</f>
        <v>0</v>
      </c>
      <c r="I460" s="17">
        <f t="shared" ref="I460:I462" si="756">J460+K460+L460+M460+N460</f>
        <v>0</v>
      </c>
      <c r="J460" s="17">
        <f t="shared" ref="J460:J462" si="757">K460+L460+M460+N460+O460</f>
        <v>0</v>
      </c>
      <c r="K460" s="17">
        <f t="shared" ref="K460:K462" si="758">L460+M460+N460+O460+P460</f>
        <v>0</v>
      </c>
      <c r="L460" s="17">
        <f t="shared" ref="L460:L462" si="759">M460+N460+O460+P460+Q460</f>
        <v>0</v>
      </c>
      <c r="M460" s="17">
        <f t="shared" ref="M460:M462" si="760">N460+O460+P460+Q460+R460</f>
        <v>0</v>
      </c>
    </row>
    <row r="461" spans="1:13" ht="30.75" customHeight="1" outlineLevel="3" x14ac:dyDescent="0.25">
      <c r="A461" s="45"/>
      <c r="B461" s="45"/>
      <c r="C461" s="18" t="s">
        <v>108</v>
      </c>
      <c r="D461" s="28">
        <f t="shared" si="676"/>
        <v>0</v>
      </c>
      <c r="E461" s="17">
        <f t="shared" si="752"/>
        <v>0</v>
      </c>
      <c r="F461" s="17">
        <f t="shared" si="753"/>
        <v>0</v>
      </c>
      <c r="G461" s="17">
        <f t="shared" si="754"/>
        <v>0</v>
      </c>
      <c r="H461" s="17">
        <f t="shared" si="755"/>
        <v>0</v>
      </c>
      <c r="I461" s="17">
        <f t="shared" si="756"/>
        <v>0</v>
      </c>
      <c r="J461" s="17">
        <f t="shared" si="757"/>
        <v>0</v>
      </c>
      <c r="K461" s="17">
        <f t="shared" si="758"/>
        <v>0</v>
      </c>
      <c r="L461" s="17">
        <f t="shared" si="759"/>
        <v>0</v>
      </c>
      <c r="M461" s="17">
        <f t="shared" si="760"/>
        <v>0</v>
      </c>
    </row>
    <row r="462" spans="1:13" ht="30.75" customHeight="1" outlineLevel="3" x14ac:dyDescent="0.25">
      <c r="A462" s="45"/>
      <c r="B462" s="45"/>
      <c r="C462" s="18" t="s">
        <v>109</v>
      </c>
      <c r="D462" s="28">
        <f t="shared" si="676"/>
        <v>0</v>
      </c>
      <c r="E462" s="17">
        <f t="shared" si="752"/>
        <v>0</v>
      </c>
      <c r="F462" s="17">
        <f t="shared" si="753"/>
        <v>0</v>
      </c>
      <c r="G462" s="17">
        <f t="shared" si="754"/>
        <v>0</v>
      </c>
      <c r="H462" s="17">
        <f t="shared" si="755"/>
        <v>0</v>
      </c>
      <c r="I462" s="17">
        <f t="shared" si="756"/>
        <v>0</v>
      </c>
      <c r="J462" s="17">
        <f t="shared" si="757"/>
        <v>0</v>
      </c>
      <c r="K462" s="17">
        <f t="shared" si="758"/>
        <v>0</v>
      </c>
      <c r="L462" s="17">
        <f t="shared" si="759"/>
        <v>0</v>
      </c>
      <c r="M462" s="17">
        <f t="shared" si="760"/>
        <v>0</v>
      </c>
    </row>
    <row r="463" spans="1:13" ht="30.75" customHeight="1" outlineLevel="3" x14ac:dyDescent="0.25">
      <c r="A463" s="45" t="s">
        <v>86</v>
      </c>
      <c r="B463" s="45" t="s">
        <v>85</v>
      </c>
      <c r="C463" s="18" t="s">
        <v>103</v>
      </c>
      <c r="D463" s="28">
        <f t="shared" si="676"/>
        <v>4352500.0299999993</v>
      </c>
      <c r="E463" s="17">
        <f>E465+E469</f>
        <v>755333.34000000008</v>
      </c>
      <c r="F463" s="17">
        <f t="shared" ref="F463" si="761">F465+F469</f>
        <v>749666.66999999993</v>
      </c>
      <c r="G463" s="17">
        <f t="shared" ref="G463:I463" si="762">G465+G469</f>
        <v>733000</v>
      </c>
      <c r="H463" s="17">
        <f t="shared" si="762"/>
        <v>704833.34000000008</v>
      </c>
      <c r="I463" s="17">
        <f t="shared" si="762"/>
        <v>704833.34000000008</v>
      </c>
      <c r="J463" s="17">
        <f t="shared" ref="J463:M463" si="763">J465+J469</f>
        <v>704833.34000000008</v>
      </c>
      <c r="K463" s="17">
        <f t="shared" si="763"/>
        <v>0</v>
      </c>
      <c r="L463" s="17">
        <f t="shared" si="763"/>
        <v>0</v>
      </c>
      <c r="M463" s="17">
        <f t="shared" si="763"/>
        <v>0</v>
      </c>
    </row>
    <row r="464" spans="1:13" ht="30.75" customHeight="1" outlineLevel="3" x14ac:dyDescent="0.25">
      <c r="A464" s="45"/>
      <c r="B464" s="45"/>
      <c r="C464" s="18" t="s">
        <v>104</v>
      </c>
      <c r="D464" s="28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1:13" ht="44.25" customHeight="1" outlineLevel="3" x14ac:dyDescent="0.25">
      <c r="A465" s="45"/>
      <c r="B465" s="45"/>
      <c r="C465" s="18" t="s">
        <v>105</v>
      </c>
      <c r="D465" s="28">
        <f t="shared" si="676"/>
        <v>4352500.0299999993</v>
      </c>
      <c r="E465" s="17">
        <f>E466+E467+E468</f>
        <v>755333.34000000008</v>
      </c>
      <c r="F465" s="17">
        <f t="shared" ref="F465" si="764">F466+F467+F468</f>
        <v>749666.66999999993</v>
      </c>
      <c r="G465" s="17">
        <f t="shared" ref="G465:I465" si="765">G466+G467+G468</f>
        <v>733000</v>
      </c>
      <c r="H465" s="17">
        <f t="shared" si="765"/>
        <v>704833.34000000008</v>
      </c>
      <c r="I465" s="17">
        <f t="shared" si="765"/>
        <v>704833.34000000008</v>
      </c>
      <c r="J465" s="17">
        <f t="shared" ref="J465:M465" si="766">J466+J467+J468</f>
        <v>704833.34000000008</v>
      </c>
      <c r="K465" s="17">
        <f t="shared" si="766"/>
        <v>0</v>
      </c>
      <c r="L465" s="17">
        <f t="shared" si="766"/>
        <v>0</v>
      </c>
      <c r="M465" s="17">
        <f t="shared" si="766"/>
        <v>0</v>
      </c>
    </row>
    <row r="466" spans="1:13" ht="30.75" customHeight="1" outlineLevel="3" x14ac:dyDescent="0.25">
      <c r="A466" s="45"/>
      <c r="B466" s="45"/>
      <c r="C466" s="18" t="s">
        <v>106</v>
      </c>
      <c r="D466" s="28">
        <f t="shared" si="676"/>
        <v>1741000.0300000003</v>
      </c>
      <c r="E466" s="17">
        <v>302133.34000000003</v>
      </c>
      <c r="F466" s="17">
        <v>299866.67</v>
      </c>
      <c r="G466" s="17">
        <v>293200</v>
      </c>
      <c r="H466" s="17">
        <v>281933.34000000003</v>
      </c>
      <c r="I466" s="17">
        <v>281933.34000000003</v>
      </c>
      <c r="J466" s="17">
        <v>281933.34000000003</v>
      </c>
      <c r="K466" s="17">
        <v>0</v>
      </c>
      <c r="L466" s="17">
        <v>0</v>
      </c>
      <c r="M466" s="17">
        <v>0</v>
      </c>
    </row>
    <row r="467" spans="1:13" ht="30.75" customHeight="1" outlineLevel="3" x14ac:dyDescent="0.25">
      <c r="A467" s="45"/>
      <c r="B467" s="45"/>
      <c r="C467" s="18" t="s">
        <v>107</v>
      </c>
      <c r="D467" s="28">
        <f t="shared" si="676"/>
        <v>2611500</v>
      </c>
      <c r="E467" s="17">
        <v>453200</v>
      </c>
      <c r="F467" s="17">
        <v>449800</v>
      </c>
      <c r="G467" s="17">
        <v>439800</v>
      </c>
      <c r="H467" s="17">
        <v>422900</v>
      </c>
      <c r="I467" s="17">
        <v>422900</v>
      </c>
      <c r="J467" s="17">
        <v>422900</v>
      </c>
      <c r="K467" s="17">
        <v>0</v>
      </c>
      <c r="L467" s="17">
        <v>0</v>
      </c>
      <c r="M467" s="17">
        <v>0</v>
      </c>
    </row>
    <row r="468" spans="1:13" ht="30.75" customHeight="1" outlineLevel="3" x14ac:dyDescent="0.25">
      <c r="A468" s="45"/>
      <c r="B468" s="45"/>
      <c r="C468" s="18" t="s">
        <v>108</v>
      </c>
      <c r="D468" s="28">
        <f t="shared" si="676"/>
        <v>0</v>
      </c>
      <c r="E468" s="17">
        <f t="shared" ref="E468:E469" si="767">F468+G468+H468+I468+J468</f>
        <v>0</v>
      </c>
      <c r="F468" s="17">
        <f t="shared" ref="F468:F469" si="768">G468+H468+I468+J468+K468</f>
        <v>0</v>
      </c>
      <c r="G468" s="17">
        <f t="shared" ref="G468:G469" si="769">H468+I468+J468+K468+L468</f>
        <v>0</v>
      </c>
      <c r="H468" s="17">
        <f t="shared" ref="H468:H469" si="770">I468+J468+K468+L468+M468</f>
        <v>0</v>
      </c>
      <c r="I468" s="17">
        <f t="shared" ref="I468:I469" si="771">J468+K468+L468+M468+N468</f>
        <v>0</v>
      </c>
      <c r="J468" s="17">
        <f t="shared" ref="J468:J469" si="772">K468+L468+M468+N468+O468</f>
        <v>0</v>
      </c>
      <c r="K468" s="17">
        <f t="shared" ref="K468:K469" si="773">L468+M468+N468+O468+P468</f>
        <v>0</v>
      </c>
      <c r="L468" s="17">
        <f t="shared" ref="L468:L469" si="774">M468+N468+O468+P468+Q468</f>
        <v>0</v>
      </c>
      <c r="M468" s="17">
        <f t="shared" ref="M468:M469" si="775">N468+O468+P468+Q468+R468</f>
        <v>0</v>
      </c>
    </row>
    <row r="469" spans="1:13" ht="30.75" customHeight="1" outlineLevel="3" x14ac:dyDescent="0.25">
      <c r="A469" s="45"/>
      <c r="B469" s="45"/>
      <c r="C469" s="18" t="s">
        <v>109</v>
      </c>
      <c r="D469" s="28">
        <f t="shared" si="676"/>
        <v>0</v>
      </c>
      <c r="E469" s="17">
        <f t="shared" si="767"/>
        <v>0</v>
      </c>
      <c r="F469" s="17">
        <f t="shared" si="768"/>
        <v>0</v>
      </c>
      <c r="G469" s="17">
        <f t="shared" si="769"/>
        <v>0</v>
      </c>
      <c r="H469" s="17">
        <f t="shared" si="770"/>
        <v>0</v>
      </c>
      <c r="I469" s="17">
        <f t="shared" si="771"/>
        <v>0</v>
      </c>
      <c r="J469" s="17">
        <f t="shared" si="772"/>
        <v>0</v>
      </c>
      <c r="K469" s="17">
        <f t="shared" si="773"/>
        <v>0</v>
      </c>
      <c r="L469" s="17">
        <f t="shared" si="774"/>
        <v>0</v>
      </c>
      <c r="M469" s="17">
        <f t="shared" si="775"/>
        <v>0</v>
      </c>
    </row>
    <row r="470" spans="1:13" ht="30.75" customHeight="1" x14ac:dyDescent="0.25">
      <c r="A470" s="52" t="s">
        <v>88</v>
      </c>
      <c r="B470" s="53" t="s">
        <v>89</v>
      </c>
      <c r="C470" s="19" t="s">
        <v>103</v>
      </c>
      <c r="D470" s="13">
        <f t="shared" si="676"/>
        <v>161941344.80999997</v>
      </c>
      <c r="E470" s="13">
        <f>E472+E476</f>
        <v>28453328.659999996</v>
      </c>
      <c r="F470" s="13">
        <f t="shared" ref="F470" si="776">F472+F476</f>
        <v>26304883.629999999</v>
      </c>
      <c r="G470" s="13">
        <f t="shared" ref="G470:I470" si="777">G472+G476</f>
        <v>26879185.02</v>
      </c>
      <c r="H470" s="13">
        <f t="shared" si="777"/>
        <v>30785589.090000004</v>
      </c>
      <c r="I470" s="13">
        <f t="shared" si="777"/>
        <v>24530003.150000002</v>
      </c>
      <c r="J470" s="13">
        <f t="shared" ref="J470:M470" si="778">J472+J476</f>
        <v>24988355.260000002</v>
      </c>
      <c r="K470" s="13">
        <f t="shared" si="778"/>
        <v>0</v>
      </c>
      <c r="L470" s="13">
        <f t="shared" si="778"/>
        <v>0</v>
      </c>
      <c r="M470" s="13">
        <f t="shared" si="778"/>
        <v>0</v>
      </c>
    </row>
    <row r="471" spans="1:13" ht="30.75" customHeight="1" x14ac:dyDescent="0.25">
      <c r="A471" s="52"/>
      <c r="B471" s="53"/>
      <c r="C471" s="19" t="s">
        <v>104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ht="52.5" customHeight="1" x14ac:dyDescent="0.25">
      <c r="A472" s="52"/>
      <c r="B472" s="53"/>
      <c r="C472" s="19" t="s">
        <v>105</v>
      </c>
      <c r="D472" s="13">
        <f t="shared" si="676"/>
        <v>161941344.80999997</v>
      </c>
      <c r="E472" s="13">
        <f>E473+E474+E475</f>
        <v>28453328.659999996</v>
      </c>
      <c r="F472" s="13">
        <f>F473+F474+F475</f>
        <v>26304883.629999999</v>
      </c>
      <c r="G472" s="13">
        <f t="shared" ref="G472:I472" si="779">G473+G474+G475</f>
        <v>26879185.02</v>
      </c>
      <c r="H472" s="13">
        <f t="shared" si="779"/>
        <v>30785589.090000004</v>
      </c>
      <c r="I472" s="13">
        <f t="shared" si="779"/>
        <v>24530003.150000002</v>
      </c>
      <c r="J472" s="13">
        <f t="shared" ref="J472:M472" si="780">J473+J474+J475</f>
        <v>24988355.260000002</v>
      </c>
      <c r="K472" s="13">
        <f t="shared" si="780"/>
        <v>0</v>
      </c>
      <c r="L472" s="13">
        <f t="shared" si="780"/>
        <v>0</v>
      </c>
      <c r="M472" s="13">
        <f t="shared" si="780"/>
        <v>0</v>
      </c>
    </row>
    <row r="473" spans="1:13" ht="30.75" customHeight="1" x14ac:dyDescent="0.25">
      <c r="A473" s="52"/>
      <c r="B473" s="53"/>
      <c r="C473" s="19" t="s">
        <v>106</v>
      </c>
      <c r="D473" s="13">
        <f t="shared" si="676"/>
        <v>155591552.14000002</v>
      </c>
      <c r="E473" s="13">
        <f>E480+E501+E508</f>
        <v>27692312.119999997</v>
      </c>
      <c r="F473" s="13">
        <f>F480+F501+F508</f>
        <v>25566861.75</v>
      </c>
      <c r="G473" s="13">
        <f t="shared" ref="G473:I473" si="781">G480+G501+G508</f>
        <v>25875883.399999999</v>
      </c>
      <c r="H473" s="13">
        <f t="shared" si="781"/>
        <v>29503104.880000003</v>
      </c>
      <c r="I473" s="13">
        <f t="shared" si="781"/>
        <v>23247518.940000001</v>
      </c>
      <c r="J473" s="13">
        <f t="shared" ref="J473:M473" si="782">J480+J501+J508</f>
        <v>23705871.050000001</v>
      </c>
      <c r="K473" s="13">
        <f t="shared" si="782"/>
        <v>0</v>
      </c>
      <c r="L473" s="13">
        <f t="shared" si="782"/>
        <v>0</v>
      </c>
      <c r="M473" s="13">
        <f t="shared" si="782"/>
        <v>0</v>
      </c>
    </row>
    <row r="474" spans="1:13" ht="30.75" customHeight="1" x14ac:dyDescent="0.25">
      <c r="A474" s="52"/>
      <c r="B474" s="53"/>
      <c r="C474" s="19" t="s">
        <v>107</v>
      </c>
      <c r="D474" s="13">
        <f t="shared" si="676"/>
        <v>6349792.6699999999</v>
      </c>
      <c r="E474" s="13">
        <f t="shared" ref="E474:F476" si="783">E481+E502+E509</f>
        <v>761016.54</v>
      </c>
      <c r="F474" s="13">
        <f t="shared" si="783"/>
        <v>738021.88</v>
      </c>
      <c r="G474" s="13">
        <f t="shared" ref="G474:I474" si="784">G481+G502+G509</f>
        <v>1003301.62</v>
      </c>
      <c r="H474" s="13">
        <f t="shared" si="784"/>
        <v>1282484.21</v>
      </c>
      <c r="I474" s="13">
        <f t="shared" si="784"/>
        <v>1282484.21</v>
      </c>
      <c r="J474" s="13">
        <f t="shared" ref="J474:M474" si="785">J481+J502+J509</f>
        <v>1282484.21</v>
      </c>
      <c r="K474" s="13">
        <f t="shared" si="785"/>
        <v>0</v>
      </c>
      <c r="L474" s="13">
        <f t="shared" si="785"/>
        <v>0</v>
      </c>
      <c r="M474" s="13">
        <f t="shared" si="785"/>
        <v>0</v>
      </c>
    </row>
    <row r="475" spans="1:13" ht="30.75" customHeight="1" x14ac:dyDescent="0.25">
      <c r="A475" s="52"/>
      <c r="B475" s="53"/>
      <c r="C475" s="19" t="s">
        <v>108</v>
      </c>
      <c r="D475" s="13">
        <f t="shared" si="676"/>
        <v>0</v>
      </c>
      <c r="E475" s="13">
        <f t="shared" si="783"/>
        <v>0</v>
      </c>
      <c r="F475" s="13">
        <f t="shared" si="783"/>
        <v>0</v>
      </c>
      <c r="G475" s="13">
        <f t="shared" ref="G475:I475" si="786">G482+G503+G510</f>
        <v>0</v>
      </c>
      <c r="H475" s="13">
        <f t="shared" si="786"/>
        <v>0</v>
      </c>
      <c r="I475" s="13">
        <f t="shared" si="786"/>
        <v>0</v>
      </c>
      <c r="J475" s="13">
        <f t="shared" ref="J475:M475" si="787">J482+J503+J510</f>
        <v>0</v>
      </c>
      <c r="K475" s="13">
        <f t="shared" si="787"/>
        <v>0</v>
      </c>
      <c r="L475" s="13">
        <f t="shared" si="787"/>
        <v>0</v>
      </c>
      <c r="M475" s="13">
        <f t="shared" si="787"/>
        <v>0</v>
      </c>
    </row>
    <row r="476" spans="1:13" ht="30.75" customHeight="1" x14ac:dyDescent="0.25">
      <c r="A476" s="52"/>
      <c r="B476" s="53"/>
      <c r="C476" s="19" t="s">
        <v>109</v>
      </c>
      <c r="D476" s="13">
        <f t="shared" si="676"/>
        <v>0</v>
      </c>
      <c r="E476" s="13">
        <f t="shared" si="783"/>
        <v>0</v>
      </c>
      <c r="F476" s="13">
        <f t="shared" si="783"/>
        <v>0</v>
      </c>
      <c r="G476" s="13">
        <f t="shared" ref="G476:I476" si="788">G483+G504+G511</f>
        <v>0</v>
      </c>
      <c r="H476" s="13">
        <f t="shared" si="788"/>
        <v>0</v>
      </c>
      <c r="I476" s="13">
        <f t="shared" si="788"/>
        <v>0</v>
      </c>
      <c r="J476" s="13">
        <f t="shared" ref="J476:M476" si="789">J483+J504+J511</f>
        <v>0</v>
      </c>
      <c r="K476" s="13">
        <f t="shared" si="789"/>
        <v>0</v>
      </c>
      <c r="L476" s="13">
        <f t="shared" si="789"/>
        <v>0</v>
      </c>
      <c r="M476" s="13">
        <f t="shared" si="789"/>
        <v>0</v>
      </c>
    </row>
    <row r="477" spans="1:13" ht="30.75" customHeight="1" outlineLevel="1" x14ac:dyDescent="0.25">
      <c r="A477" s="45" t="s">
        <v>91</v>
      </c>
      <c r="B477" s="45" t="s">
        <v>92</v>
      </c>
      <c r="C477" s="18" t="s">
        <v>103</v>
      </c>
      <c r="D477" s="28">
        <f t="shared" si="676"/>
        <v>161423920.80999997</v>
      </c>
      <c r="E477" s="17">
        <f>E479+E483</f>
        <v>28449978.659999996</v>
      </c>
      <c r="F477" s="17">
        <f t="shared" ref="F477" si="790">F479+F483</f>
        <v>25810383.629999999</v>
      </c>
      <c r="G477" s="17">
        <f t="shared" ref="G477:I477" si="791">G479+G483</f>
        <v>26874431.02</v>
      </c>
      <c r="H477" s="17">
        <f t="shared" si="791"/>
        <v>30780649.090000004</v>
      </c>
      <c r="I477" s="17">
        <f t="shared" si="791"/>
        <v>24525063.150000002</v>
      </c>
      <c r="J477" s="23">
        <f t="shared" ref="J477:M477" si="792">J479+J483</f>
        <v>24983415.260000002</v>
      </c>
      <c r="K477" s="23">
        <f t="shared" si="792"/>
        <v>0</v>
      </c>
      <c r="L477" s="23">
        <f t="shared" si="792"/>
        <v>0</v>
      </c>
      <c r="M477" s="23">
        <f t="shared" si="792"/>
        <v>0</v>
      </c>
    </row>
    <row r="478" spans="1:13" ht="30.75" customHeight="1" outlineLevel="1" x14ac:dyDescent="0.25">
      <c r="A478" s="45"/>
      <c r="B478" s="45"/>
      <c r="C478" s="18" t="s">
        <v>104</v>
      </c>
      <c r="D478" s="28"/>
      <c r="E478" s="17"/>
      <c r="F478" s="17"/>
      <c r="G478" s="17"/>
      <c r="H478" s="17"/>
      <c r="I478" s="17"/>
      <c r="J478" s="23"/>
      <c r="K478" s="23"/>
      <c r="L478" s="23"/>
      <c r="M478" s="23"/>
    </row>
    <row r="479" spans="1:13" ht="51.75" customHeight="1" outlineLevel="1" x14ac:dyDescent="0.25">
      <c r="A479" s="45"/>
      <c r="B479" s="45"/>
      <c r="C479" s="18" t="s">
        <v>105</v>
      </c>
      <c r="D479" s="28">
        <f t="shared" ref="D479:D518" si="793">E479+F479+G479+H479+I479+J479</f>
        <v>161423920.80999997</v>
      </c>
      <c r="E479" s="17">
        <f>E480+E481+E482</f>
        <v>28449978.659999996</v>
      </c>
      <c r="F479" s="17">
        <f t="shared" ref="F479" si="794">F480+F481+F482</f>
        <v>25810383.629999999</v>
      </c>
      <c r="G479" s="17">
        <f t="shared" ref="G479:I479" si="795">G480+G481+G482</f>
        <v>26874431.02</v>
      </c>
      <c r="H479" s="17">
        <f t="shared" si="795"/>
        <v>30780649.090000004</v>
      </c>
      <c r="I479" s="17">
        <f t="shared" si="795"/>
        <v>24525063.150000002</v>
      </c>
      <c r="J479" s="23">
        <f t="shared" ref="J479:M479" si="796">J480+J481+J482</f>
        <v>24983415.260000002</v>
      </c>
      <c r="K479" s="23">
        <f t="shared" si="796"/>
        <v>0</v>
      </c>
      <c r="L479" s="23">
        <f t="shared" si="796"/>
        <v>0</v>
      </c>
      <c r="M479" s="23">
        <f t="shared" si="796"/>
        <v>0</v>
      </c>
    </row>
    <row r="480" spans="1:13" ht="30.75" customHeight="1" outlineLevel="1" x14ac:dyDescent="0.25">
      <c r="A480" s="45"/>
      <c r="B480" s="45"/>
      <c r="C480" s="18" t="s">
        <v>106</v>
      </c>
      <c r="D480" s="28">
        <f t="shared" si="793"/>
        <v>155101352.14000002</v>
      </c>
      <c r="E480" s="17">
        <f>E487+E494</f>
        <v>27692312.119999997</v>
      </c>
      <c r="F480" s="17">
        <f t="shared" ref="F480" si="797">F487+F494</f>
        <v>25076661.75</v>
      </c>
      <c r="G480" s="17">
        <f t="shared" ref="G480:I480" si="798">G487+G494</f>
        <v>25875883.399999999</v>
      </c>
      <c r="H480" s="17">
        <f t="shared" si="798"/>
        <v>29503104.880000003</v>
      </c>
      <c r="I480" s="17">
        <f t="shared" si="798"/>
        <v>23247518.940000001</v>
      </c>
      <c r="J480" s="23">
        <f t="shared" ref="J480:M480" si="799">J487+J494</f>
        <v>23705871.050000001</v>
      </c>
      <c r="K480" s="23">
        <f t="shared" si="799"/>
        <v>0</v>
      </c>
      <c r="L480" s="23">
        <f t="shared" si="799"/>
        <v>0</v>
      </c>
      <c r="M480" s="23">
        <f t="shared" si="799"/>
        <v>0</v>
      </c>
    </row>
    <row r="481" spans="1:13" ht="30.75" customHeight="1" outlineLevel="1" x14ac:dyDescent="0.25">
      <c r="A481" s="45"/>
      <c r="B481" s="45"/>
      <c r="C481" s="18" t="s">
        <v>107</v>
      </c>
      <c r="D481" s="28">
        <f t="shared" si="793"/>
        <v>6322568.6699999999</v>
      </c>
      <c r="E481" s="17">
        <f>E488+E495</f>
        <v>757666.54</v>
      </c>
      <c r="F481" s="17">
        <f t="shared" ref="F481" si="800">F488+F495</f>
        <v>733721.88</v>
      </c>
      <c r="G481" s="17">
        <f t="shared" ref="G481:I481" si="801">G488+G495</f>
        <v>998547.62</v>
      </c>
      <c r="H481" s="17">
        <f t="shared" si="801"/>
        <v>1277544.21</v>
      </c>
      <c r="I481" s="17">
        <f t="shared" si="801"/>
        <v>1277544.21</v>
      </c>
      <c r="J481" s="23">
        <f t="shared" ref="J481:M481" si="802">J488+J495</f>
        <v>1277544.21</v>
      </c>
      <c r="K481" s="23">
        <f t="shared" si="802"/>
        <v>0</v>
      </c>
      <c r="L481" s="23">
        <f t="shared" si="802"/>
        <v>0</v>
      </c>
      <c r="M481" s="23">
        <f t="shared" si="802"/>
        <v>0</v>
      </c>
    </row>
    <row r="482" spans="1:13" ht="30.75" customHeight="1" outlineLevel="1" x14ac:dyDescent="0.25">
      <c r="A482" s="45"/>
      <c r="B482" s="45"/>
      <c r="C482" s="18" t="s">
        <v>108</v>
      </c>
      <c r="D482" s="28">
        <f t="shared" si="793"/>
        <v>0</v>
      </c>
      <c r="E482" s="17">
        <f>E489+E496</f>
        <v>0</v>
      </c>
      <c r="F482" s="17">
        <f t="shared" ref="F482:F483" si="803">F489+F496</f>
        <v>0</v>
      </c>
      <c r="G482" s="17">
        <f t="shared" ref="G482:I482" si="804">G489+G496</f>
        <v>0</v>
      </c>
      <c r="H482" s="17">
        <f t="shared" si="804"/>
        <v>0</v>
      </c>
      <c r="I482" s="17">
        <f t="shared" si="804"/>
        <v>0</v>
      </c>
      <c r="J482" s="23">
        <f t="shared" ref="J482:M482" si="805">J489+J496</f>
        <v>0</v>
      </c>
      <c r="K482" s="23">
        <f t="shared" si="805"/>
        <v>0</v>
      </c>
      <c r="L482" s="23">
        <f t="shared" si="805"/>
        <v>0</v>
      </c>
      <c r="M482" s="23">
        <f t="shared" si="805"/>
        <v>0</v>
      </c>
    </row>
    <row r="483" spans="1:13" ht="30.75" customHeight="1" outlineLevel="1" x14ac:dyDescent="0.25">
      <c r="A483" s="45"/>
      <c r="B483" s="45"/>
      <c r="C483" s="18" t="s">
        <v>109</v>
      </c>
      <c r="D483" s="28">
        <f t="shared" si="793"/>
        <v>0</v>
      </c>
      <c r="E483" s="17">
        <f>E490+E497</f>
        <v>0</v>
      </c>
      <c r="F483" s="17">
        <f t="shared" si="803"/>
        <v>0</v>
      </c>
      <c r="G483" s="17">
        <f t="shared" ref="G483:I483" si="806">G490+G497</f>
        <v>0</v>
      </c>
      <c r="H483" s="17">
        <f t="shared" si="806"/>
        <v>0</v>
      </c>
      <c r="I483" s="17">
        <f t="shared" si="806"/>
        <v>0</v>
      </c>
      <c r="J483" s="23">
        <f t="shared" ref="J483:M483" si="807">J490+J497</f>
        <v>0</v>
      </c>
      <c r="K483" s="23">
        <f t="shared" si="807"/>
        <v>0</v>
      </c>
      <c r="L483" s="23">
        <f t="shared" si="807"/>
        <v>0</v>
      </c>
      <c r="M483" s="23">
        <f t="shared" si="807"/>
        <v>0</v>
      </c>
    </row>
    <row r="484" spans="1:13" ht="30.75" customHeight="1" outlineLevel="2" x14ac:dyDescent="0.25">
      <c r="A484" s="51" t="s">
        <v>161</v>
      </c>
      <c r="B484" s="45" t="s">
        <v>92</v>
      </c>
      <c r="C484" s="18" t="s">
        <v>103</v>
      </c>
      <c r="D484" s="28">
        <f t="shared" si="793"/>
        <v>152657999.22999999</v>
      </c>
      <c r="E484" s="17">
        <f>E486+E490</f>
        <v>27502895.489999998</v>
      </c>
      <c r="F484" s="17">
        <f t="shared" ref="F484" si="808">F486+F490</f>
        <v>24893231.280000001</v>
      </c>
      <c r="G484" s="17">
        <f t="shared" ref="G484:M484" si="809">G486+G490</f>
        <v>25447934.41</v>
      </c>
      <c r="H484" s="17">
        <f t="shared" si="809"/>
        <v>28955585.940000001</v>
      </c>
      <c r="I484" s="17">
        <f t="shared" si="809"/>
        <v>22700000</v>
      </c>
      <c r="J484" s="17">
        <f t="shared" si="809"/>
        <v>23158352.109999999</v>
      </c>
      <c r="K484" s="17">
        <f t="shared" si="809"/>
        <v>0</v>
      </c>
      <c r="L484" s="17">
        <f t="shared" si="809"/>
        <v>0</v>
      </c>
      <c r="M484" s="17">
        <f t="shared" si="809"/>
        <v>0</v>
      </c>
    </row>
    <row r="485" spans="1:13" ht="30.75" customHeight="1" outlineLevel="2" x14ac:dyDescent="0.25">
      <c r="A485" s="51"/>
      <c r="B485" s="45"/>
      <c r="C485" s="18" t="s">
        <v>104</v>
      </c>
      <c r="D485" s="28"/>
      <c r="E485" s="17"/>
      <c r="F485" s="17"/>
      <c r="G485" s="17"/>
      <c r="H485" s="17"/>
      <c r="I485" s="17"/>
      <c r="J485" s="17"/>
      <c r="K485" s="17"/>
      <c r="L485" s="17"/>
      <c r="M485" s="17"/>
    </row>
    <row r="486" spans="1:13" ht="54" customHeight="1" outlineLevel="2" x14ac:dyDescent="0.25">
      <c r="A486" s="51"/>
      <c r="B486" s="45"/>
      <c r="C486" s="18" t="s">
        <v>105</v>
      </c>
      <c r="D486" s="28">
        <f t="shared" si="793"/>
        <v>152657999.22999999</v>
      </c>
      <c r="E486" s="17">
        <f>E487+E488+E489</f>
        <v>27502895.489999998</v>
      </c>
      <c r="F486" s="17">
        <f t="shared" ref="F486" si="810">F487+F488+F489</f>
        <v>24893231.280000001</v>
      </c>
      <c r="G486" s="17">
        <f t="shared" ref="G486:M486" si="811">G487+G488+G489</f>
        <v>25447934.41</v>
      </c>
      <c r="H486" s="17">
        <f t="shared" si="811"/>
        <v>28955585.940000001</v>
      </c>
      <c r="I486" s="17">
        <f t="shared" si="811"/>
        <v>22700000</v>
      </c>
      <c r="J486" s="17">
        <f t="shared" si="811"/>
        <v>23158352.109999999</v>
      </c>
      <c r="K486" s="17">
        <f t="shared" si="811"/>
        <v>0</v>
      </c>
      <c r="L486" s="17">
        <f t="shared" si="811"/>
        <v>0</v>
      </c>
      <c r="M486" s="17">
        <f t="shared" si="811"/>
        <v>0</v>
      </c>
    </row>
    <row r="487" spans="1:13" ht="30.75" customHeight="1" outlineLevel="2" x14ac:dyDescent="0.25">
      <c r="A487" s="51"/>
      <c r="B487" s="45"/>
      <c r="C487" s="18" t="s">
        <v>106</v>
      </c>
      <c r="D487" s="28">
        <f t="shared" si="793"/>
        <v>152657999.22999999</v>
      </c>
      <c r="E487" s="17">
        <f>25149097.95+22436.98+2332382-1021.44</f>
        <v>27502895.489999998</v>
      </c>
      <c r="F487" s="17">
        <v>24893231.280000001</v>
      </c>
      <c r="G487" s="17">
        <f>27084803+436800+226759.98-2300000-428.57</f>
        <v>25447934.41</v>
      </c>
      <c r="H487" s="17">
        <v>28955585.940000001</v>
      </c>
      <c r="I487" s="17">
        <v>22700000</v>
      </c>
      <c r="J487" s="17">
        <v>23158352.109999999</v>
      </c>
      <c r="K487" s="17">
        <v>0</v>
      </c>
      <c r="L487" s="17">
        <v>0</v>
      </c>
      <c r="M487" s="17">
        <v>0</v>
      </c>
    </row>
    <row r="488" spans="1:13" ht="30.75" customHeight="1" outlineLevel="2" x14ac:dyDescent="0.25">
      <c r="A488" s="51"/>
      <c r="B488" s="45"/>
      <c r="C488" s="18" t="s">
        <v>107</v>
      </c>
      <c r="D488" s="28">
        <f t="shared" si="793"/>
        <v>0</v>
      </c>
      <c r="E488" s="17">
        <f t="shared" ref="E488:E490" si="812">F488+G488+H488+I488+J488</f>
        <v>0</v>
      </c>
      <c r="F488" s="17">
        <f t="shared" ref="F488:F490" si="813">G488+H488+I488+J488+K488</f>
        <v>0</v>
      </c>
      <c r="G488" s="17">
        <f t="shared" ref="G488:G490" si="814">H488+I488+J488+K488+L488</f>
        <v>0</v>
      </c>
      <c r="H488" s="17">
        <f t="shared" ref="H488:H490" si="815">I488+J488+K488+L488+M488</f>
        <v>0</v>
      </c>
      <c r="I488" s="17">
        <f t="shared" ref="I488:I490" si="816">J488+K488+L488+M488+N488</f>
        <v>0</v>
      </c>
      <c r="J488" s="17">
        <f t="shared" ref="J488:J490" si="817">K488+L488+M488+N488+O488</f>
        <v>0</v>
      </c>
      <c r="K488" s="17">
        <f t="shared" ref="K488:K490" si="818">L488+M488+N488+O488+P488</f>
        <v>0</v>
      </c>
      <c r="L488" s="17">
        <f t="shared" ref="L488:L490" si="819">M488+N488+O488+P488+Q488</f>
        <v>0</v>
      </c>
      <c r="M488" s="17">
        <f t="shared" ref="M488:M490" si="820">N488+O488+P488+Q488+R488</f>
        <v>0</v>
      </c>
    </row>
    <row r="489" spans="1:13" ht="30.75" customHeight="1" outlineLevel="2" x14ac:dyDescent="0.25">
      <c r="A489" s="51"/>
      <c r="B489" s="45"/>
      <c r="C489" s="18" t="s">
        <v>108</v>
      </c>
      <c r="D489" s="28">
        <f t="shared" si="793"/>
        <v>0</v>
      </c>
      <c r="E489" s="17">
        <f t="shared" si="812"/>
        <v>0</v>
      </c>
      <c r="F489" s="17">
        <f t="shared" si="813"/>
        <v>0</v>
      </c>
      <c r="G489" s="17">
        <f t="shared" si="814"/>
        <v>0</v>
      </c>
      <c r="H489" s="17">
        <f t="shared" si="815"/>
        <v>0</v>
      </c>
      <c r="I489" s="17">
        <f t="shared" si="816"/>
        <v>0</v>
      </c>
      <c r="J489" s="17">
        <f t="shared" si="817"/>
        <v>0</v>
      </c>
      <c r="K489" s="17">
        <f t="shared" si="818"/>
        <v>0</v>
      </c>
      <c r="L489" s="17">
        <f t="shared" si="819"/>
        <v>0</v>
      </c>
      <c r="M489" s="17">
        <f t="shared" si="820"/>
        <v>0</v>
      </c>
    </row>
    <row r="490" spans="1:13" ht="30.75" customHeight="1" outlineLevel="2" x14ac:dyDescent="0.25">
      <c r="A490" s="51"/>
      <c r="B490" s="45"/>
      <c r="C490" s="18" t="s">
        <v>109</v>
      </c>
      <c r="D490" s="28">
        <f t="shared" si="793"/>
        <v>0</v>
      </c>
      <c r="E490" s="17">
        <f t="shared" si="812"/>
        <v>0</v>
      </c>
      <c r="F490" s="17">
        <f t="shared" si="813"/>
        <v>0</v>
      </c>
      <c r="G490" s="17">
        <f t="shared" si="814"/>
        <v>0</v>
      </c>
      <c r="H490" s="17">
        <f t="shared" si="815"/>
        <v>0</v>
      </c>
      <c r="I490" s="17">
        <f t="shared" si="816"/>
        <v>0</v>
      </c>
      <c r="J490" s="17">
        <f t="shared" si="817"/>
        <v>0</v>
      </c>
      <c r="K490" s="17">
        <f t="shared" si="818"/>
        <v>0</v>
      </c>
      <c r="L490" s="17">
        <f t="shared" si="819"/>
        <v>0</v>
      </c>
      <c r="M490" s="17">
        <f t="shared" si="820"/>
        <v>0</v>
      </c>
    </row>
    <row r="491" spans="1:13" ht="30.75" customHeight="1" outlineLevel="2" x14ac:dyDescent="0.25">
      <c r="A491" s="45" t="s">
        <v>94</v>
      </c>
      <c r="B491" s="45" t="s">
        <v>20</v>
      </c>
      <c r="C491" s="18" t="s">
        <v>103</v>
      </c>
      <c r="D491" s="28">
        <f t="shared" si="793"/>
        <v>8765921.5800000001</v>
      </c>
      <c r="E491" s="17">
        <f>E493+E497</f>
        <v>947083.17</v>
      </c>
      <c r="F491" s="17">
        <f t="shared" ref="F491" si="821">F493+F497</f>
        <v>917152.35</v>
      </c>
      <c r="G491" s="17">
        <f t="shared" ref="G491:I491" si="822">G493+G497</f>
        <v>1426496.6099999999</v>
      </c>
      <c r="H491" s="17">
        <f t="shared" si="822"/>
        <v>1825063.15</v>
      </c>
      <c r="I491" s="17">
        <f t="shared" si="822"/>
        <v>1825063.15</v>
      </c>
      <c r="J491" s="17">
        <f t="shared" ref="J491:M491" si="823">J493+J497</f>
        <v>1825063.15</v>
      </c>
      <c r="K491" s="17">
        <f t="shared" si="823"/>
        <v>0</v>
      </c>
      <c r="L491" s="17">
        <f t="shared" si="823"/>
        <v>0</v>
      </c>
      <c r="M491" s="17">
        <f t="shared" si="823"/>
        <v>0</v>
      </c>
    </row>
    <row r="492" spans="1:13" ht="30.75" customHeight="1" outlineLevel="2" x14ac:dyDescent="0.25">
      <c r="A492" s="45"/>
      <c r="B492" s="45"/>
      <c r="C492" s="18" t="s">
        <v>104</v>
      </c>
      <c r="D492" s="28"/>
      <c r="E492" s="17"/>
      <c r="F492" s="17"/>
      <c r="G492" s="17"/>
      <c r="H492" s="17"/>
      <c r="I492" s="17"/>
      <c r="J492" s="17"/>
      <c r="K492" s="17"/>
      <c r="L492" s="17"/>
      <c r="M492" s="17"/>
    </row>
    <row r="493" spans="1:13" ht="54.75" customHeight="1" outlineLevel="2" x14ac:dyDescent="0.25">
      <c r="A493" s="45"/>
      <c r="B493" s="45"/>
      <c r="C493" s="18" t="s">
        <v>105</v>
      </c>
      <c r="D493" s="28">
        <f t="shared" si="793"/>
        <v>8765921.5800000001</v>
      </c>
      <c r="E493" s="17">
        <f>E494+E495+E496</f>
        <v>947083.17</v>
      </c>
      <c r="F493" s="17">
        <f t="shared" ref="F493" si="824">F494+F495+F496</f>
        <v>917152.35</v>
      </c>
      <c r="G493" s="17">
        <f t="shared" ref="G493:I493" si="825">G494+G495+G496</f>
        <v>1426496.6099999999</v>
      </c>
      <c r="H493" s="17">
        <f t="shared" si="825"/>
        <v>1825063.15</v>
      </c>
      <c r="I493" s="17">
        <f t="shared" si="825"/>
        <v>1825063.15</v>
      </c>
      <c r="J493" s="17">
        <f t="shared" ref="J493:M493" si="826">J494+J495+J496</f>
        <v>1825063.15</v>
      </c>
      <c r="K493" s="17">
        <f t="shared" si="826"/>
        <v>0</v>
      </c>
      <c r="L493" s="17">
        <f t="shared" si="826"/>
        <v>0</v>
      </c>
      <c r="M493" s="17">
        <f t="shared" si="826"/>
        <v>0</v>
      </c>
    </row>
    <row r="494" spans="1:13" ht="30.75" customHeight="1" outlineLevel="2" x14ac:dyDescent="0.25">
      <c r="A494" s="45"/>
      <c r="B494" s="45"/>
      <c r="C494" s="18" t="s">
        <v>106</v>
      </c>
      <c r="D494" s="28">
        <f t="shared" si="793"/>
        <v>2443352.9099999997</v>
      </c>
      <c r="E494" s="17">
        <v>189416.63</v>
      </c>
      <c r="F494" s="17">
        <v>183430.47</v>
      </c>
      <c r="G494" s="17">
        <f>286520.42+105000+30000+6000+428.57</f>
        <v>427948.99</v>
      </c>
      <c r="H494" s="17">
        <v>547518.93999999994</v>
      </c>
      <c r="I494" s="17">
        <v>547518.93999999994</v>
      </c>
      <c r="J494" s="17">
        <v>547518.93999999994</v>
      </c>
      <c r="K494" s="17">
        <v>0</v>
      </c>
      <c r="L494" s="17">
        <v>0</v>
      </c>
      <c r="M494" s="17">
        <v>0</v>
      </c>
    </row>
    <row r="495" spans="1:13" ht="30.75" customHeight="1" outlineLevel="2" x14ac:dyDescent="0.25">
      <c r="A495" s="45"/>
      <c r="B495" s="45"/>
      <c r="C495" s="18" t="s">
        <v>107</v>
      </c>
      <c r="D495" s="28">
        <f t="shared" si="793"/>
        <v>6322568.6699999999</v>
      </c>
      <c r="E495" s="17">
        <v>757666.54</v>
      </c>
      <c r="F495" s="17">
        <v>733721.88</v>
      </c>
      <c r="G495" s="17">
        <f>668547.62+70000+245000+15000</f>
        <v>998547.62</v>
      </c>
      <c r="H495" s="17">
        <v>1277544.21</v>
      </c>
      <c r="I495" s="17">
        <v>1277544.21</v>
      </c>
      <c r="J495" s="17">
        <v>1277544.21</v>
      </c>
      <c r="K495" s="17">
        <v>0</v>
      </c>
      <c r="L495" s="17">
        <v>0</v>
      </c>
      <c r="M495" s="17">
        <v>0</v>
      </c>
    </row>
    <row r="496" spans="1:13" ht="30.75" customHeight="1" outlineLevel="2" x14ac:dyDescent="0.25">
      <c r="A496" s="45"/>
      <c r="B496" s="45"/>
      <c r="C496" s="18" t="s">
        <v>108</v>
      </c>
      <c r="D496" s="28">
        <f t="shared" si="793"/>
        <v>0</v>
      </c>
      <c r="E496" s="17">
        <v>0</v>
      </c>
      <c r="F496" s="17">
        <v>0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0</v>
      </c>
    </row>
    <row r="497" spans="1:16" ht="30.75" customHeight="1" outlineLevel="2" x14ac:dyDescent="0.25">
      <c r="A497" s="45"/>
      <c r="B497" s="45"/>
      <c r="C497" s="18" t="s">
        <v>109</v>
      </c>
      <c r="D497" s="28">
        <f t="shared" si="793"/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</row>
    <row r="498" spans="1:16" ht="30.75" customHeight="1" outlineLevel="1" x14ac:dyDescent="0.25">
      <c r="A498" s="45" t="s">
        <v>95</v>
      </c>
      <c r="B498" s="45" t="s">
        <v>51</v>
      </c>
      <c r="C498" s="18" t="s">
        <v>103</v>
      </c>
      <c r="D498" s="28">
        <f t="shared" si="793"/>
        <v>27224</v>
      </c>
      <c r="E498" s="17">
        <f>E500+E504</f>
        <v>3350</v>
      </c>
      <c r="F498" s="17">
        <f t="shared" ref="F498" si="827">F500+F504</f>
        <v>4300</v>
      </c>
      <c r="G498" s="17">
        <f t="shared" ref="G498:M498" si="828">G500+G504</f>
        <v>4754</v>
      </c>
      <c r="H498" s="17">
        <f t="shared" si="828"/>
        <v>4940</v>
      </c>
      <c r="I498" s="17">
        <f t="shared" si="828"/>
        <v>4940</v>
      </c>
      <c r="J498" s="17">
        <f t="shared" si="828"/>
        <v>4940</v>
      </c>
      <c r="K498" s="17">
        <f t="shared" si="828"/>
        <v>0</v>
      </c>
      <c r="L498" s="17">
        <f t="shared" si="828"/>
        <v>0</v>
      </c>
      <c r="M498" s="17">
        <f t="shared" si="828"/>
        <v>0</v>
      </c>
    </row>
    <row r="499" spans="1:16" ht="30.75" customHeight="1" outlineLevel="1" x14ac:dyDescent="0.25">
      <c r="A499" s="45"/>
      <c r="B499" s="45"/>
      <c r="C499" s="18" t="s">
        <v>104</v>
      </c>
      <c r="D499" s="28"/>
      <c r="E499" s="17"/>
      <c r="F499" s="17"/>
      <c r="G499" s="17"/>
      <c r="H499" s="17"/>
      <c r="I499" s="17"/>
      <c r="J499" s="17"/>
      <c r="K499" s="17"/>
      <c r="L499" s="17"/>
      <c r="M499" s="17"/>
    </row>
    <row r="500" spans="1:16" ht="51" customHeight="1" outlineLevel="1" x14ac:dyDescent="0.25">
      <c r="A500" s="45"/>
      <c r="B500" s="45"/>
      <c r="C500" s="18" t="s">
        <v>105</v>
      </c>
      <c r="D500" s="28">
        <f t="shared" si="793"/>
        <v>27224</v>
      </c>
      <c r="E500" s="17">
        <f>E501+E502+E503</f>
        <v>3350</v>
      </c>
      <c r="F500" s="17">
        <f t="shared" ref="F500" si="829">F501+F502+F503</f>
        <v>4300</v>
      </c>
      <c r="G500" s="17">
        <f t="shared" ref="G500:M500" si="830">G501+G502+G503</f>
        <v>4754</v>
      </c>
      <c r="H500" s="17">
        <f t="shared" si="830"/>
        <v>4940</v>
      </c>
      <c r="I500" s="17">
        <f t="shared" si="830"/>
        <v>4940</v>
      </c>
      <c r="J500" s="17">
        <f t="shared" si="830"/>
        <v>4940</v>
      </c>
      <c r="K500" s="17">
        <f t="shared" si="830"/>
        <v>0</v>
      </c>
      <c r="L500" s="17">
        <f t="shared" si="830"/>
        <v>0</v>
      </c>
      <c r="M500" s="17">
        <f t="shared" si="830"/>
        <v>0</v>
      </c>
    </row>
    <row r="501" spans="1:16" ht="30.75" customHeight="1" outlineLevel="1" x14ac:dyDescent="0.25">
      <c r="A501" s="45"/>
      <c r="B501" s="45"/>
      <c r="C501" s="18" t="s">
        <v>106</v>
      </c>
      <c r="D501" s="28">
        <f t="shared" si="793"/>
        <v>0</v>
      </c>
      <c r="E501" s="17"/>
      <c r="F501" s="17"/>
      <c r="G501" s="17"/>
      <c r="H501" s="17"/>
      <c r="I501" s="17"/>
      <c r="J501" s="17"/>
      <c r="K501" s="17"/>
      <c r="L501" s="17"/>
      <c r="M501" s="17"/>
    </row>
    <row r="502" spans="1:16" ht="30.75" customHeight="1" outlineLevel="1" x14ac:dyDescent="0.25">
      <c r="A502" s="45"/>
      <c r="B502" s="45"/>
      <c r="C502" s="18" t="s">
        <v>107</v>
      </c>
      <c r="D502" s="28">
        <f t="shared" si="793"/>
        <v>27224</v>
      </c>
      <c r="E502" s="17">
        <v>3350</v>
      </c>
      <c r="F502" s="17">
        <v>4300</v>
      </c>
      <c r="G502" s="17">
        <f>4954-200</f>
        <v>4754</v>
      </c>
      <c r="H502" s="17">
        <v>4940</v>
      </c>
      <c r="I502" s="17">
        <v>4940</v>
      </c>
      <c r="J502" s="17">
        <v>4940</v>
      </c>
      <c r="K502" s="17">
        <v>0</v>
      </c>
      <c r="L502" s="17">
        <v>0</v>
      </c>
      <c r="M502" s="17">
        <v>0</v>
      </c>
    </row>
    <row r="503" spans="1:16" ht="30.75" customHeight="1" outlineLevel="1" x14ac:dyDescent="0.25">
      <c r="A503" s="45"/>
      <c r="B503" s="45"/>
      <c r="C503" s="18" t="s">
        <v>108</v>
      </c>
      <c r="D503" s="28">
        <f t="shared" si="793"/>
        <v>0</v>
      </c>
      <c r="E503" s="17">
        <v>0</v>
      </c>
      <c r="F503" s="17">
        <v>0</v>
      </c>
      <c r="G503" s="17">
        <v>0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P503" s="4">
        <f>G494+G396+G88+G53</f>
        <v>17475340.289999999</v>
      </c>
    </row>
    <row r="504" spans="1:16" ht="30.75" customHeight="1" outlineLevel="1" x14ac:dyDescent="0.25">
      <c r="A504" s="45"/>
      <c r="B504" s="45"/>
      <c r="C504" s="18" t="s">
        <v>109</v>
      </c>
      <c r="D504" s="28">
        <f t="shared" si="793"/>
        <v>0</v>
      </c>
      <c r="E504" s="17">
        <v>0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0</v>
      </c>
      <c r="P504" s="4">
        <f>G495+G397+G89+G54</f>
        <v>40535070.899999999</v>
      </c>
    </row>
    <row r="505" spans="1:16" ht="30.75" customHeight="1" outlineLevel="1" x14ac:dyDescent="0.25">
      <c r="A505" s="45" t="s">
        <v>96</v>
      </c>
      <c r="B505" s="45" t="s">
        <v>45</v>
      </c>
      <c r="C505" s="18" t="s">
        <v>103</v>
      </c>
      <c r="D505" s="28">
        <f t="shared" si="793"/>
        <v>490200</v>
      </c>
      <c r="E505" s="17">
        <f>E507+E511</f>
        <v>0</v>
      </c>
      <c r="F505" s="17">
        <f t="shared" ref="F505" si="831">F507+F511</f>
        <v>490200</v>
      </c>
      <c r="G505" s="17">
        <f t="shared" ref="G505:I505" si="832">G507+G511</f>
        <v>0</v>
      </c>
      <c r="H505" s="17">
        <f t="shared" si="832"/>
        <v>0</v>
      </c>
      <c r="I505" s="17">
        <f t="shared" si="832"/>
        <v>0</v>
      </c>
      <c r="J505" s="17">
        <v>0</v>
      </c>
      <c r="K505" s="17">
        <v>0</v>
      </c>
      <c r="L505" s="17">
        <v>0</v>
      </c>
      <c r="M505" s="17">
        <v>0</v>
      </c>
    </row>
    <row r="506" spans="1:16" ht="30.75" customHeight="1" outlineLevel="1" x14ac:dyDescent="0.25">
      <c r="A506" s="45"/>
      <c r="B506" s="45"/>
      <c r="C506" s="18" t="s">
        <v>104</v>
      </c>
      <c r="D506" s="28"/>
      <c r="E506" s="17"/>
      <c r="F506" s="17"/>
      <c r="G506" s="17"/>
      <c r="H506" s="17"/>
      <c r="I506" s="17"/>
      <c r="J506" s="17"/>
      <c r="K506" s="17"/>
      <c r="L506" s="17"/>
      <c r="M506" s="17"/>
    </row>
    <row r="507" spans="1:16" ht="49.5" customHeight="1" outlineLevel="1" x14ac:dyDescent="0.25">
      <c r="A507" s="45"/>
      <c r="B507" s="45"/>
      <c r="C507" s="18" t="s">
        <v>105</v>
      </c>
      <c r="D507" s="28">
        <f t="shared" si="793"/>
        <v>490200</v>
      </c>
      <c r="E507" s="17">
        <f>E508+E509+E510</f>
        <v>0</v>
      </c>
      <c r="F507" s="17">
        <f t="shared" ref="F507" si="833">F508+F509+F510</f>
        <v>490200</v>
      </c>
      <c r="G507" s="17">
        <f t="shared" ref="G507:I507" si="834">G508+G509+G510</f>
        <v>0</v>
      </c>
      <c r="H507" s="17">
        <f t="shared" si="834"/>
        <v>0</v>
      </c>
      <c r="I507" s="17">
        <f t="shared" si="834"/>
        <v>0</v>
      </c>
      <c r="J507" s="17">
        <v>0</v>
      </c>
      <c r="K507" s="17">
        <v>0</v>
      </c>
      <c r="L507" s="17">
        <v>0</v>
      </c>
      <c r="M507" s="17">
        <v>0</v>
      </c>
    </row>
    <row r="508" spans="1:16" ht="30.75" customHeight="1" outlineLevel="1" x14ac:dyDescent="0.25">
      <c r="A508" s="45"/>
      <c r="B508" s="45"/>
      <c r="C508" s="18" t="s">
        <v>106</v>
      </c>
      <c r="D508" s="28">
        <f t="shared" si="793"/>
        <v>490200</v>
      </c>
      <c r="E508" s="17">
        <f>E515</f>
        <v>0</v>
      </c>
      <c r="F508" s="17">
        <f t="shared" ref="F508" si="835">F515</f>
        <v>490200</v>
      </c>
      <c r="G508" s="17">
        <f t="shared" ref="G508:I508" si="836">G515</f>
        <v>0</v>
      </c>
      <c r="H508" s="17">
        <f t="shared" si="836"/>
        <v>0</v>
      </c>
      <c r="I508" s="17">
        <f t="shared" si="836"/>
        <v>0</v>
      </c>
      <c r="J508" s="17">
        <v>0</v>
      </c>
      <c r="K508" s="17">
        <v>0</v>
      </c>
      <c r="L508" s="17">
        <v>0</v>
      </c>
      <c r="M508" s="17">
        <v>0</v>
      </c>
    </row>
    <row r="509" spans="1:16" ht="30.75" customHeight="1" outlineLevel="1" x14ac:dyDescent="0.25">
      <c r="A509" s="45"/>
      <c r="B509" s="45"/>
      <c r="C509" s="18" t="s">
        <v>107</v>
      </c>
      <c r="D509" s="28">
        <f t="shared" si="793"/>
        <v>0</v>
      </c>
      <c r="E509" s="17">
        <f t="shared" ref="E509:F511" si="837">E516</f>
        <v>0</v>
      </c>
      <c r="F509" s="17">
        <f t="shared" si="837"/>
        <v>0</v>
      </c>
      <c r="G509" s="17">
        <f t="shared" ref="G509:I509" si="838">G516</f>
        <v>0</v>
      </c>
      <c r="H509" s="17">
        <f t="shared" si="838"/>
        <v>0</v>
      </c>
      <c r="I509" s="17">
        <f t="shared" si="838"/>
        <v>0</v>
      </c>
      <c r="J509" s="17">
        <v>0</v>
      </c>
      <c r="K509" s="17">
        <v>0</v>
      </c>
      <c r="L509" s="17">
        <v>0</v>
      </c>
      <c r="M509" s="17">
        <v>0</v>
      </c>
    </row>
    <row r="510" spans="1:16" ht="30.75" customHeight="1" outlineLevel="1" x14ac:dyDescent="0.25">
      <c r="A510" s="45"/>
      <c r="B510" s="45"/>
      <c r="C510" s="18" t="s">
        <v>108</v>
      </c>
      <c r="D510" s="28">
        <f t="shared" si="793"/>
        <v>0</v>
      </c>
      <c r="E510" s="17">
        <f t="shared" si="837"/>
        <v>0</v>
      </c>
      <c r="F510" s="17">
        <f t="shared" si="837"/>
        <v>0</v>
      </c>
      <c r="G510" s="17">
        <f t="shared" ref="G510:I510" si="839">G517</f>
        <v>0</v>
      </c>
      <c r="H510" s="17">
        <f t="shared" si="839"/>
        <v>0</v>
      </c>
      <c r="I510" s="17">
        <f t="shared" si="839"/>
        <v>0</v>
      </c>
      <c r="J510" s="17">
        <v>0</v>
      </c>
      <c r="K510" s="17">
        <v>0</v>
      </c>
      <c r="L510" s="17">
        <v>0</v>
      </c>
      <c r="M510" s="17">
        <v>0</v>
      </c>
    </row>
    <row r="511" spans="1:16" ht="30.75" customHeight="1" outlineLevel="1" x14ac:dyDescent="0.25">
      <c r="A511" s="45"/>
      <c r="B511" s="45"/>
      <c r="C511" s="18" t="s">
        <v>109</v>
      </c>
      <c r="D511" s="28">
        <f t="shared" si="793"/>
        <v>0</v>
      </c>
      <c r="E511" s="17">
        <f t="shared" si="837"/>
        <v>0</v>
      </c>
      <c r="F511" s="17">
        <f t="shared" si="837"/>
        <v>0</v>
      </c>
      <c r="G511" s="17">
        <f t="shared" ref="G511:I511" si="840">G518</f>
        <v>0</v>
      </c>
      <c r="H511" s="17">
        <f t="shared" si="840"/>
        <v>0</v>
      </c>
      <c r="I511" s="17">
        <f t="shared" si="840"/>
        <v>0</v>
      </c>
      <c r="J511" s="17">
        <v>0</v>
      </c>
      <c r="K511" s="17">
        <v>0</v>
      </c>
      <c r="L511" s="17">
        <v>0</v>
      </c>
      <c r="M511" s="17">
        <v>0</v>
      </c>
    </row>
    <row r="512" spans="1:16" ht="30.75" customHeight="1" outlineLevel="2" x14ac:dyDescent="0.25">
      <c r="A512" s="45" t="s">
        <v>97</v>
      </c>
      <c r="B512" s="45" t="s">
        <v>45</v>
      </c>
      <c r="C512" s="18" t="s">
        <v>103</v>
      </c>
      <c r="D512" s="28">
        <f t="shared" si="793"/>
        <v>490200</v>
      </c>
      <c r="E512" s="17">
        <f>E514+E518</f>
        <v>0</v>
      </c>
      <c r="F512" s="17">
        <f t="shared" ref="F512" si="841">F514+F518</f>
        <v>490200</v>
      </c>
      <c r="G512" s="17">
        <f t="shared" ref="G512:I512" si="842">G514+G518</f>
        <v>0</v>
      </c>
      <c r="H512" s="17">
        <f t="shared" si="842"/>
        <v>0</v>
      </c>
      <c r="I512" s="17">
        <f t="shared" si="842"/>
        <v>0</v>
      </c>
      <c r="J512" s="17">
        <v>0</v>
      </c>
      <c r="K512" s="17">
        <v>0</v>
      </c>
      <c r="L512" s="17">
        <v>0</v>
      </c>
      <c r="M512" s="17">
        <v>0</v>
      </c>
    </row>
    <row r="513" spans="1:13" ht="30.75" customHeight="1" outlineLevel="2" x14ac:dyDescent="0.25">
      <c r="A513" s="45"/>
      <c r="B513" s="45"/>
      <c r="C513" s="18" t="s">
        <v>104</v>
      </c>
      <c r="D513" s="28"/>
      <c r="E513" s="17"/>
      <c r="F513" s="17"/>
      <c r="G513" s="17"/>
      <c r="H513" s="17"/>
      <c r="I513" s="17"/>
      <c r="J513" s="17"/>
      <c r="K513" s="17"/>
      <c r="L513" s="17"/>
      <c r="M513" s="17"/>
    </row>
    <row r="514" spans="1:13" ht="52.5" customHeight="1" outlineLevel="2" x14ac:dyDescent="0.25">
      <c r="A514" s="45"/>
      <c r="B514" s="45"/>
      <c r="C514" s="18" t="s">
        <v>105</v>
      </c>
      <c r="D514" s="28">
        <f t="shared" si="793"/>
        <v>490200</v>
      </c>
      <c r="E514" s="17">
        <f>E515+E516+E517</f>
        <v>0</v>
      </c>
      <c r="F514" s="17">
        <f t="shared" ref="F514" si="843">F515+F516+F517</f>
        <v>490200</v>
      </c>
      <c r="G514" s="17">
        <f t="shared" ref="G514:I514" si="844">G515+G516+G517</f>
        <v>0</v>
      </c>
      <c r="H514" s="17">
        <f t="shared" si="844"/>
        <v>0</v>
      </c>
      <c r="I514" s="17">
        <f t="shared" si="844"/>
        <v>0</v>
      </c>
      <c r="J514" s="17">
        <f t="shared" ref="J514" si="845">J515+J516+J517</f>
        <v>0</v>
      </c>
      <c r="K514" s="23">
        <f t="shared" ref="K514:M514" si="846">K515+K516+K517</f>
        <v>0</v>
      </c>
      <c r="L514" s="23">
        <f t="shared" si="846"/>
        <v>0</v>
      </c>
      <c r="M514" s="23">
        <f t="shared" si="846"/>
        <v>0</v>
      </c>
    </row>
    <row r="515" spans="1:13" ht="30.75" customHeight="1" outlineLevel="2" x14ac:dyDescent="0.25">
      <c r="A515" s="45"/>
      <c r="B515" s="45"/>
      <c r="C515" s="18" t="s">
        <v>106</v>
      </c>
      <c r="D515" s="28">
        <f t="shared" si="793"/>
        <v>490200</v>
      </c>
      <c r="E515" s="17">
        <v>0</v>
      </c>
      <c r="F515" s="17">
        <v>490200</v>
      </c>
      <c r="G515" s="17">
        <v>0</v>
      </c>
      <c r="H515" s="17">
        <v>0</v>
      </c>
      <c r="I515" s="17">
        <v>0</v>
      </c>
      <c r="J515" s="17">
        <v>0</v>
      </c>
      <c r="K515" s="23">
        <v>0</v>
      </c>
      <c r="L515" s="23">
        <v>0</v>
      </c>
      <c r="M515" s="23">
        <v>0</v>
      </c>
    </row>
    <row r="516" spans="1:13" ht="30.75" customHeight="1" outlineLevel="2" x14ac:dyDescent="0.25">
      <c r="A516" s="45"/>
      <c r="B516" s="45"/>
      <c r="C516" s="18" t="s">
        <v>107</v>
      </c>
      <c r="D516" s="28">
        <f t="shared" si="793"/>
        <v>0</v>
      </c>
      <c r="E516" s="17">
        <f t="shared" ref="E516:E518" si="847">F516+G516+H516+I516+J516</f>
        <v>0</v>
      </c>
      <c r="F516" s="17">
        <f t="shared" ref="F516:F518" si="848">G516+H516+I516+J516+K516</f>
        <v>0</v>
      </c>
      <c r="G516" s="17">
        <f t="shared" ref="G516:G518" si="849">H516+I516+J516+K516+L516</f>
        <v>0</v>
      </c>
      <c r="H516" s="17">
        <f t="shared" ref="H516:H518" si="850">I516+J516+K516+L516+M516</f>
        <v>0</v>
      </c>
      <c r="I516" s="17">
        <f t="shared" ref="I516:I518" si="851">J516+K516+L516+M516+N516</f>
        <v>0</v>
      </c>
      <c r="J516" s="17">
        <f t="shared" ref="J516:J518" si="852">K516+L516+M516+N516+O516</f>
        <v>0</v>
      </c>
      <c r="K516" s="23">
        <f t="shared" ref="K516:K518" si="853">L516+M516+N516+O516+P516</f>
        <v>0</v>
      </c>
      <c r="L516" s="23">
        <f t="shared" ref="L516:L518" si="854">M516+N516+O516+P516+Q516</f>
        <v>0</v>
      </c>
      <c r="M516" s="23">
        <f t="shared" ref="M516:M518" si="855">N516+O516+P516+Q516+R516</f>
        <v>0</v>
      </c>
    </row>
    <row r="517" spans="1:13" ht="30.75" customHeight="1" outlineLevel="2" x14ac:dyDescent="0.25">
      <c r="A517" s="45"/>
      <c r="B517" s="45"/>
      <c r="C517" s="18" t="s">
        <v>108</v>
      </c>
      <c r="D517" s="28">
        <f t="shared" si="793"/>
        <v>0</v>
      </c>
      <c r="E517" s="17">
        <f t="shared" si="847"/>
        <v>0</v>
      </c>
      <c r="F517" s="17">
        <f t="shared" si="848"/>
        <v>0</v>
      </c>
      <c r="G517" s="17">
        <f t="shared" si="849"/>
        <v>0</v>
      </c>
      <c r="H517" s="17">
        <f t="shared" si="850"/>
        <v>0</v>
      </c>
      <c r="I517" s="17">
        <f t="shared" si="851"/>
        <v>0</v>
      </c>
      <c r="J517" s="17">
        <f t="shared" si="852"/>
        <v>0</v>
      </c>
      <c r="K517" s="23">
        <f t="shared" si="853"/>
        <v>0</v>
      </c>
      <c r="L517" s="23">
        <f t="shared" si="854"/>
        <v>0</v>
      </c>
      <c r="M517" s="23">
        <f t="shared" si="855"/>
        <v>0</v>
      </c>
    </row>
    <row r="518" spans="1:13" ht="30.75" customHeight="1" outlineLevel="2" x14ac:dyDescent="0.25">
      <c r="A518" s="45"/>
      <c r="B518" s="45"/>
      <c r="C518" s="18" t="s">
        <v>109</v>
      </c>
      <c r="D518" s="28">
        <f t="shared" si="793"/>
        <v>0</v>
      </c>
      <c r="E518" s="17">
        <f t="shared" si="847"/>
        <v>0</v>
      </c>
      <c r="F518" s="17">
        <f t="shared" si="848"/>
        <v>0</v>
      </c>
      <c r="G518" s="17">
        <f t="shared" si="849"/>
        <v>0</v>
      </c>
      <c r="H518" s="17">
        <f t="shared" si="850"/>
        <v>0</v>
      </c>
      <c r="I518" s="17">
        <f t="shared" si="851"/>
        <v>0</v>
      </c>
      <c r="J518" s="17">
        <f t="shared" si="852"/>
        <v>0</v>
      </c>
      <c r="K518" s="23">
        <f t="shared" si="853"/>
        <v>0</v>
      </c>
      <c r="L518" s="23">
        <f t="shared" si="854"/>
        <v>0</v>
      </c>
      <c r="M518" s="23">
        <f t="shared" si="855"/>
        <v>0</v>
      </c>
    </row>
    <row r="519" spans="1:13" ht="30.75" customHeight="1" outlineLevel="1" thickBot="1" x14ac:dyDescent="0.3">
      <c r="D519" s="11"/>
    </row>
  </sheetData>
  <mergeCells count="162">
    <mergeCell ref="A71:A77"/>
    <mergeCell ref="B71:B77"/>
    <mergeCell ref="A78:A84"/>
    <mergeCell ref="B78:B84"/>
    <mergeCell ref="A351:A357"/>
    <mergeCell ref="B351:B357"/>
    <mergeCell ref="A358:A364"/>
    <mergeCell ref="B358:B364"/>
    <mergeCell ref="A281:A287"/>
    <mergeCell ref="B281:B287"/>
    <mergeCell ref="A274:A280"/>
    <mergeCell ref="B274:B280"/>
    <mergeCell ref="A288:A294"/>
    <mergeCell ref="B288:B294"/>
    <mergeCell ref="A85:A91"/>
    <mergeCell ref="B85:B91"/>
    <mergeCell ref="A141:A147"/>
    <mergeCell ref="B141:B147"/>
    <mergeCell ref="A148:A154"/>
    <mergeCell ref="B148:B154"/>
    <mergeCell ref="A162:A168"/>
    <mergeCell ref="B162:B168"/>
    <mergeCell ref="A155:A161"/>
    <mergeCell ref="B155:B161"/>
    <mergeCell ref="A29:A35"/>
    <mergeCell ref="B29:B35"/>
    <mergeCell ref="A50:A56"/>
    <mergeCell ref="B50:B56"/>
    <mergeCell ref="A57:A63"/>
    <mergeCell ref="B57:B63"/>
    <mergeCell ref="A64:A70"/>
    <mergeCell ref="B64:B70"/>
    <mergeCell ref="A36:A42"/>
    <mergeCell ref="B36:B42"/>
    <mergeCell ref="A43:A49"/>
    <mergeCell ref="B43:B49"/>
    <mergeCell ref="I6:I7"/>
    <mergeCell ref="A8:A14"/>
    <mergeCell ref="B8:B14"/>
    <mergeCell ref="A15:A21"/>
    <mergeCell ref="B15:B21"/>
    <mergeCell ref="A22:A28"/>
    <mergeCell ref="B22:B28"/>
    <mergeCell ref="A5:A7"/>
    <mergeCell ref="C5:C7"/>
    <mergeCell ref="D5:M5"/>
    <mergeCell ref="D6:D7"/>
    <mergeCell ref="E6:E7"/>
    <mergeCell ref="F6:F7"/>
    <mergeCell ref="G6:G7"/>
    <mergeCell ref="H6:H7"/>
    <mergeCell ref="A120:A126"/>
    <mergeCell ref="B120:B126"/>
    <mergeCell ref="A127:A133"/>
    <mergeCell ref="B127:B133"/>
    <mergeCell ref="A134:A140"/>
    <mergeCell ref="B134:B140"/>
    <mergeCell ref="A92:A98"/>
    <mergeCell ref="B92:B98"/>
    <mergeCell ref="A99:A105"/>
    <mergeCell ref="B99:B105"/>
    <mergeCell ref="A113:A119"/>
    <mergeCell ref="B113:B119"/>
    <mergeCell ref="A106:A112"/>
    <mergeCell ref="B106:B112"/>
    <mergeCell ref="B218:B224"/>
    <mergeCell ref="A225:A231"/>
    <mergeCell ref="B225:B231"/>
    <mergeCell ref="A239:A245"/>
    <mergeCell ref="B239:B245"/>
    <mergeCell ref="A169:A175"/>
    <mergeCell ref="B169:B175"/>
    <mergeCell ref="A176:A182"/>
    <mergeCell ref="B176:B182"/>
    <mergeCell ref="A190:A196"/>
    <mergeCell ref="B190:B196"/>
    <mergeCell ref="A197:A203"/>
    <mergeCell ref="B197:B203"/>
    <mergeCell ref="A379:A385"/>
    <mergeCell ref="B379:B385"/>
    <mergeCell ref="A386:A392"/>
    <mergeCell ref="B386:B392"/>
    <mergeCell ref="A393:A399"/>
    <mergeCell ref="B393:B399"/>
    <mergeCell ref="A295:A301"/>
    <mergeCell ref="B295:B301"/>
    <mergeCell ref="A365:A371"/>
    <mergeCell ref="B365:B371"/>
    <mergeCell ref="A372:A378"/>
    <mergeCell ref="B372:B378"/>
    <mergeCell ref="A309:A315"/>
    <mergeCell ref="B309:B315"/>
    <mergeCell ref="A316:A322"/>
    <mergeCell ref="B316:B322"/>
    <mergeCell ref="A323:A329"/>
    <mergeCell ref="B323:B329"/>
    <mergeCell ref="A330:A336"/>
    <mergeCell ref="B330:B336"/>
    <mergeCell ref="A337:A343"/>
    <mergeCell ref="B337:B343"/>
    <mergeCell ref="A344:A350"/>
    <mergeCell ref="B344:B350"/>
    <mergeCell ref="A435:A441"/>
    <mergeCell ref="B435:B441"/>
    <mergeCell ref="A442:A448"/>
    <mergeCell ref="B442:B448"/>
    <mergeCell ref="A400:A406"/>
    <mergeCell ref="B400:B406"/>
    <mergeCell ref="A407:A413"/>
    <mergeCell ref="B407:B413"/>
    <mergeCell ref="A421:A427"/>
    <mergeCell ref="B421:B427"/>
    <mergeCell ref="A414:A420"/>
    <mergeCell ref="B414:B420"/>
    <mergeCell ref="A512:A518"/>
    <mergeCell ref="B512:B518"/>
    <mergeCell ref="A302:A308"/>
    <mergeCell ref="B302:B308"/>
    <mergeCell ref="A491:A497"/>
    <mergeCell ref="B491:B497"/>
    <mergeCell ref="A498:A504"/>
    <mergeCell ref="B498:B504"/>
    <mergeCell ref="A505:A511"/>
    <mergeCell ref="B505:B511"/>
    <mergeCell ref="A470:A476"/>
    <mergeCell ref="B470:B476"/>
    <mergeCell ref="A477:A483"/>
    <mergeCell ref="B477:B483"/>
    <mergeCell ref="A484:A490"/>
    <mergeCell ref="B484:B490"/>
    <mergeCell ref="A449:A455"/>
    <mergeCell ref="B449:B455"/>
    <mergeCell ref="A456:A462"/>
    <mergeCell ref="B456:B462"/>
    <mergeCell ref="A463:A469"/>
    <mergeCell ref="B463:B469"/>
    <mergeCell ref="A428:A434"/>
    <mergeCell ref="B428:B434"/>
    <mergeCell ref="A267:A273"/>
    <mergeCell ref="B267:B273"/>
    <mergeCell ref="I1:M2"/>
    <mergeCell ref="A3:M4"/>
    <mergeCell ref="J6:J7"/>
    <mergeCell ref="K6:K7"/>
    <mergeCell ref="L6:L7"/>
    <mergeCell ref="M6:M7"/>
    <mergeCell ref="B5:B7"/>
    <mergeCell ref="A260:A266"/>
    <mergeCell ref="B260:B266"/>
    <mergeCell ref="A204:A210"/>
    <mergeCell ref="B204:B210"/>
    <mergeCell ref="A183:A189"/>
    <mergeCell ref="B183:B189"/>
    <mergeCell ref="A232:A238"/>
    <mergeCell ref="B232:B238"/>
    <mergeCell ref="A246:A252"/>
    <mergeCell ref="B246:B252"/>
    <mergeCell ref="A253:A259"/>
    <mergeCell ref="B253:B259"/>
    <mergeCell ref="A211:A217"/>
    <mergeCell ref="B211:B217"/>
    <mergeCell ref="A218:A224"/>
  </mergeCells>
  <pageMargins left="0.78740157480314965" right="0.31496062992125984" top="0.59055118110236227" bottom="0.59055118110236227" header="0.31496062992125984" footer="0.31496062992125984"/>
  <pageSetup paperSize="9" scale="38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2025-01-23T07:30:35Z</dcterms:modified>
</cp:coreProperties>
</file>